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nh Khai\Google Drive (toctm2@gmail.com)\TKB 19-20\HK2\"/>
    </mc:Choice>
  </mc:AlternateContent>
  <bookViews>
    <workbookView xWindow="0" yWindow="120" windowWidth="15360" windowHeight="7035" firstSheet="1" activeTab="1"/>
  </bookViews>
  <sheets>
    <sheet name="Theo xưởng" sheetId="21" state="hidden" r:id="rId1"/>
    <sheet name="HK2" sheetId="24" r:id="rId2"/>
    <sheet name="HK1" sheetId="25" r:id="rId3"/>
    <sheet name="ROOM" sheetId="26" r:id="rId4"/>
    <sheet name="Theo lớp" sheetId="5" state="hidden" r:id="rId5"/>
    <sheet name="Sheet1" sheetId="27" r:id="rId6"/>
    <sheet name="Sheet2" sheetId="30" r:id="rId7"/>
    <sheet name="Chơ HB" sheetId="29" r:id="rId8"/>
  </sheets>
  <definedNames>
    <definedName name="_xlnm._FilterDatabase" localSheetId="2" hidden="1">'HK1'!$A$1:$H$1</definedName>
    <definedName name="_xlnm._FilterDatabase" localSheetId="1" hidden="1">'HK2'!$A$1:$H$222</definedName>
  </definedNames>
  <calcPr calcId="152511"/>
</workbook>
</file>

<file path=xl/calcChain.xml><?xml version="1.0" encoding="utf-8"?>
<calcChain xmlns="http://schemas.openxmlformats.org/spreadsheetml/2006/main">
  <c r="S222" i="24" l="1"/>
  <c r="Q222" i="24"/>
  <c r="N222" i="24"/>
  <c r="S221" i="24"/>
  <c r="Q221" i="24"/>
  <c r="N221" i="24"/>
  <c r="S220" i="24"/>
  <c r="Q220" i="24"/>
  <c r="N220" i="24"/>
  <c r="N219" i="24"/>
  <c r="S219" i="24"/>
  <c r="Q219" i="24"/>
  <c r="Q100" i="24"/>
  <c r="S547" i="25"/>
  <c r="R547" i="25" s="1"/>
  <c r="U547" i="25" s="1"/>
  <c r="X547" i="25" s="1"/>
  <c r="Q547" i="25"/>
  <c r="N547" i="25"/>
  <c r="S546" i="25"/>
  <c r="Q546" i="25"/>
  <c r="R546" i="25" s="1"/>
  <c r="U546" i="25" s="1"/>
  <c r="X546" i="25" s="1"/>
  <c r="N546" i="25"/>
  <c r="S545" i="25"/>
  <c r="Q545" i="25"/>
  <c r="R545" i="25" s="1"/>
  <c r="U545" i="25" s="1"/>
  <c r="X545" i="25" s="1"/>
  <c r="N545" i="25"/>
  <c r="S544" i="25"/>
  <c r="Q544" i="25"/>
  <c r="R544" i="25" s="1"/>
  <c r="U544" i="25" s="1"/>
  <c r="X544" i="25" s="1"/>
  <c r="N544" i="25"/>
  <c r="S543" i="25"/>
  <c r="Q543" i="25"/>
  <c r="N543" i="25"/>
  <c r="S542" i="25"/>
  <c r="Q542" i="25"/>
  <c r="N542" i="25"/>
  <c r="S541" i="25"/>
  <c r="R541" i="25" s="1"/>
  <c r="U541" i="25" s="1"/>
  <c r="X541" i="25" s="1"/>
  <c r="Q541" i="25"/>
  <c r="N541" i="25"/>
  <c r="S540" i="25"/>
  <c r="Q540" i="25"/>
  <c r="R540" i="25" s="1"/>
  <c r="U540" i="25" s="1"/>
  <c r="X540" i="25" s="1"/>
  <c r="N540" i="25"/>
  <c r="S539" i="25"/>
  <c r="Q539" i="25"/>
  <c r="N539" i="25"/>
  <c r="S538" i="25"/>
  <c r="Q538" i="25"/>
  <c r="N538" i="25"/>
  <c r="S537" i="25"/>
  <c r="R537" i="25" s="1"/>
  <c r="U537" i="25" s="1"/>
  <c r="X537" i="25" s="1"/>
  <c r="Q537" i="25"/>
  <c r="N537" i="25"/>
  <c r="S536" i="25"/>
  <c r="R536" i="25"/>
  <c r="U536" i="25" s="1"/>
  <c r="X536" i="25" s="1"/>
  <c r="Q536" i="25"/>
  <c r="N536" i="25"/>
  <c r="S535" i="25"/>
  <c r="Q535" i="25"/>
  <c r="N535" i="25"/>
  <c r="S534" i="25"/>
  <c r="Q534" i="25"/>
  <c r="N534" i="25"/>
  <c r="X533" i="25"/>
  <c r="S533" i="25"/>
  <c r="Q533" i="25"/>
  <c r="R533" i="25" s="1"/>
  <c r="U533" i="25" s="1"/>
  <c r="N533" i="25"/>
  <c r="U532" i="25"/>
  <c r="X532" i="25" s="1"/>
  <c r="S532" i="25"/>
  <c r="Q532" i="25"/>
  <c r="N532" i="25"/>
  <c r="R532" i="25" s="1"/>
  <c r="S531" i="25"/>
  <c r="R531" i="25"/>
  <c r="U531" i="25" s="1"/>
  <c r="X531" i="25" s="1"/>
  <c r="Q531" i="25"/>
  <c r="N531" i="25"/>
  <c r="S530" i="25"/>
  <c r="Q530" i="25"/>
  <c r="R530" i="25" s="1"/>
  <c r="U530" i="25" s="1"/>
  <c r="X530" i="25" s="1"/>
  <c r="N530" i="25"/>
  <c r="S529" i="25"/>
  <c r="R529" i="25"/>
  <c r="U529" i="25" s="1"/>
  <c r="X529" i="25" s="1"/>
  <c r="Q529" i="25"/>
  <c r="N529" i="25"/>
  <c r="X528" i="25"/>
  <c r="U528" i="25"/>
  <c r="S528" i="25"/>
  <c r="Q528" i="25"/>
  <c r="R528" i="25" s="1"/>
  <c r="N528" i="25"/>
  <c r="S527" i="25"/>
  <c r="Q527" i="25"/>
  <c r="N527" i="25"/>
  <c r="S526" i="25"/>
  <c r="R526" i="25"/>
  <c r="U526" i="25" s="1"/>
  <c r="X526" i="25" s="1"/>
  <c r="Q526" i="25"/>
  <c r="N526" i="25"/>
  <c r="S525" i="25"/>
  <c r="Q525" i="25"/>
  <c r="N525" i="25"/>
  <c r="S524" i="25"/>
  <c r="R524" i="25"/>
  <c r="U524" i="25" s="1"/>
  <c r="X524" i="25" s="1"/>
  <c r="Q524" i="25"/>
  <c r="N524" i="25"/>
  <c r="X523" i="25"/>
  <c r="S523" i="25"/>
  <c r="Q523" i="25"/>
  <c r="R523" i="25" s="1"/>
  <c r="U523" i="25" s="1"/>
  <c r="N523" i="25"/>
  <c r="S522" i="25"/>
  <c r="Q522" i="25"/>
  <c r="R522" i="25" s="1"/>
  <c r="U522" i="25" s="1"/>
  <c r="X522" i="25" s="1"/>
  <c r="N522" i="25"/>
  <c r="S521" i="25"/>
  <c r="R521" i="25"/>
  <c r="U521" i="25" s="1"/>
  <c r="X521" i="25" s="1"/>
  <c r="Q521" i="25"/>
  <c r="N521" i="25"/>
  <c r="S520" i="25"/>
  <c r="Q520" i="25"/>
  <c r="N520" i="25"/>
  <c r="S519" i="25"/>
  <c r="Q519" i="25"/>
  <c r="N519" i="25"/>
  <c r="S518" i="25"/>
  <c r="R518" i="25" s="1"/>
  <c r="U518" i="25" s="1"/>
  <c r="X518" i="25" s="1"/>
  <c r="Q518" i="25"/>
  <c r="N518" i="25"/>
  <c r="S517" i="25"/>
  <c r="Q517" i="25"/>
  <c r="R517" i="25" s="1"/>
  <c r="U517" i="25" s="1"/>
  <c r="X517" i="25" s="1"/>
  <c r="N517" i="25"/>
  <c r="S516" i="25"/>
  <c r="Q516" i="25"/>
  <c r="N516" i="25"/>
  <c r="S515" i="25"/>
  <c r="Q515" i="25"/>
  <c r="N515" i="25"/>
  <c r="S514" i="25"/>
  <c r="R514" i="25" s="1"/>
  <c r="U514" i="25" s="1"/>
  <c r="X514" i="25" s="1"/>
  <c r="Q514" i="25"/>
  <c r="N514" i="25"/>
  <c r="S513" i="25"/>
  <c r="Q513" i="25"/>
  <c r="N513" i="25"/>
  <c r="S512" i="25"/>
  <c r="Q512" i="25"/>
  <c r="N512" i="25"/>
  <c r="N511" i="25"/>
  <c r="P510" i="25"/>
  <c r="O510" i="25"/>
  <c r="M510" i="25"/>
  <c r="L510" i="25"/>
  <c r="K510" i="25"/>
  <c r="J510" i="25"/>
  <c r="I510" i="25"/>
  <c r="H510" i="25"/>
  <c r="G510" i="25"/>
  <c r="F510" i="25"/>
  <c r="S505" i="25"/>
  <c r="Q505" i="25"/>
  <c r="R505" i="25" s="1"/>
  <c r="U505" i="25" s="1"/>
  <c r="X505" i="25" s="1"/>
  <c r="N505" i="25"/>
  <c r="S504" i="25"/>
  <c r="R504" i="25"/>
  <c r="U504" i="25" s="1"/>
  <c r="X504" i="25" s="1"/>
  <c r="Q504" i="25"/>
  <c r="N504" i="25"/>
  <c r="S500" i="25"/>
  <c r="Q500" i="25"/>
  <c r="N500" i="25"/>
  <c r="S499" i="25"/>
  <c r="R499" i="25"/>
  <c r="U499" i="25" s="1"/>
  <c r="X499" i="25" s="1"/>
  <c r="Q499" i="25"/>
  <c r="N499" i="25"/>
  <c r="Z497" i="25"/>
  <c r="S497" i="25"/>
  <c r="Q497" i="25"/>
  <c r="R497" i="25" s="1"/>
  <c r="U497" i="25" s="1"/>
  <c r="X497" i="25" s="1"/>
  <c r="N497" i="25"/>
  <c r="S496" i="25"/>
  <c r="Q496" i="25"/>
  <c r="R496" i="25" s="1"/>
  <c r="U496" i="25" s="1"/>
  <c r="X496" i="25" s="1"/>
  <c r="N496" i="25"/>
  <c r="S495" i="25"/>
  <c r="Q495" i="25"/>
  <c r="R495" i="25" s="1"/>
  <c r="U495" i="25" s="1"/>
  <c r="X495" i="25" s="1"/>
  <c r="N495" i="25"/>
  <c r="Z494" i="25"/>
  <c r="S494" i="25"/>
  <c r="Q494" i="25"/>
  <c r="N494" i="25"/>
  <c r="Z493" i="25"/>
  <c r="S493" i="25"/>
  <c r="Q493" i="25"/>
  <c r="N493" i="25"/>
  <c r="S492" i="25"/>
  <c r="R492" i="25"/>
  <c r="U492" i="25" s="1"/>
  <c r="X492" i="25" s="1"/>
  <c r="Q492" i="25"/>
  <c r="N492" i="25"/>
  <c r="S491" i="25"/>
  <c r="Q491" i="25"/>
  <c r="N491" i="25"/>
  <c r="S490" i="25"/>
  <c r="R490" i="25"/>
  <c r="U490" i="25" s="1"/>
  <c r="X490" i="25" s="1"/>
  <c r="Q490" i="25"/>
  <c r="N490" i="25"/>
  <c r="S489" i="25"/>
  <c r="Q489" i="25"/>
  <c r="N489" i="25"/>
  <c r="S488" i="25"/>
  <c r="Q488" i="25"/>
  <c r="R488" i="25" s="1"/>
  <c r="U488" i="25" s="1"/>
  <c r="X488" i="25" s="1"/>
  <c r="N488" i="25"/>
  <c r="Z487" i="25"/>
  <c r="S487" i="25"/>
  <c r="Q487" i="25"/>
  <c r="R487" i="25" s="1"/>
  <c r="U487" i="25" s="1"/>
  <c r="X487" i="25" s="1"/>
  <c r="N487" i="25"/>
  <c r="Z486" i="25"/>
  <c r="S486" i="25"/>
  <c r="Q486" i="25"/>
  <c r="N486" i="25"/>
  <c r="Z485" i="25"/>
  <c r="S485" i="25"/>
  <c r="R485" i="25" s="1"/>
  <c r="U485" i="25" s="1"/>
  <c r="X485" i="25" s="1"/>
  <c r="Q485" i="25"/>
  <c r="N485" i="25"/>
  <c r="Z484" i="25"/>
  <c r="S484" i="25"/>
  <c r="Q484" i="25"/>
  <c r="R484" i="25" s="1"/>
  <c r="U484" i="25" s="1"/>
  <c r="X484" i="25" s="1"/>
  <c r="N484" i="25"/>
  <c r="Z483" i="25"/>
  <c r="S483" i="25"/>
  <c r="Q483" i="25"/>
  <c r="N483" i="25"/>
  <c r="S482" i="25"/>
  <c r="R482" i="25" s="1"/>
  <c r="U482" i="25" s="1"/>
  <c r="X482" i="25" s="1"/>
  <c r="Q482" i="25"/>
  <c r="N482" i="25"/>
  <c r="Z481" i="25"/>
  <c r="S481" i="25"/>
  <c r="Q481" i="25"/>
  <c r="R481" i="25" s="1"/>
  <c r="U481" i="25" s="1"/>
  <c r="X481" i="25" s="1"/>
  <c r="N481" i="25"/>
  <c r="Z480" i="25"/>
  <c r="S480" i="25"/>
  <c r="Q480" i="25"/>
  <c r="N480" i="25"/>
  <c r="Z479" i="25"/>
  <c r="S479" i="25"/>
  <c r="Q479" i="25"/>
  <c r="N479" i="25"/>
  <c r="R479" i="25" s="1"/>
  <c r="U479" i="25" s="1"/>
  <c r="X479" i="25" s="1"/>
  <c r="Z478" i="25"/>
  <c r="S478" i="25"/>
  <c r="R478" i="25"/>
  <c r="U478" i="25" s="1"/>
  <c r="X478" i="25" s="1"/>
  <c r="Q478" i="25"/>
  <c r="N478" i="25"/>
  <c r="Z477" i="25"/>
  <c r="S477" i="25"/>
  <c r="Q477" i="25"/>
  <c r="R477" i="25" s="1"/>
  <c r="U477" i="25" s="1"/>
  <c r="X477" i="25" s="1"/>
  <c r="N477" i="25"/>
  <c r="Z476" i="25"/>
  <c r="S476" i="25"/>
  <c r="Q476" i="25"/>
  <c r="R476" i="25" s="1"/>
  <c r="U476" i="25" s="1"/>
  <c r="X476" i="25" s="1"/>
  <c r="N476" i="25"/>
  <c r="Z475" i="25"/>
  <c r="S475" i="25"/>
  <c r="Q475" i="25"/>
  <c r="N475" i="25"/>
  <c r="Z474" i="25"/>
  <c r="S474" i="25"/>
  <c r="R474" i="25" s="1"/>
  <c r="U474" i="25" s="1"/>
  <c r="X474" i="25" s="1"/>
  <c r="Q474" i="25"/>
  <c r="N474" i="25"/>
  <c r="Z473" i="25"/>
  <c r="S473" i="25"/>
  <c r="Q473" i="25"/>
  <c r="R473" i="25" s="1"/>
  <c r="U473" i="25" s="1"/>
  <c r="X473" i="25" s="1"/>
  <c r="N473" i="25"/>
  <c r="Z472" i="25"/>
  <c r="S472" i="25"/>
  <c r="Q472" i="25"/>
  <c r="N472" i="25"/>
  <c r="Z471" i="25"/>
  <c r="S471" i="25"/>
  <c r="Q471" i="25"/>
  <c r="N471" i="25"/>
  <c r="R471" i="25" s="1"/>
  <c r="U471" i="25" s="1"/>
  <c r="X471" i="25" s="1"/>
  <c r="Z470" i="25"/>
  <c r="S470" i="25"/>
  <c r="R470" i="25"/>
  <c r="U470" i="25" s="1"/>
  <c r="X470" i="25" s="1"/>
  <c r="Q470" i="25"/>
  <c r="N470" i="25"/>
  <c r="Z469" i="25"/>
  <c r="X469" i="25"/>
  <c r="S469" i="25"/>
  <c r="Q469" i="25"/>
  <c r="R469" i="25" s="1"/>
  <c r="U469" i="25" s="1"/>
  <c r="N469" i="25"/>
  <c r="Z468" i="25"/>
  <c r="S468" i="25"/>
  <c r="Q468" i="25"/>
  <c r="R468" i="25" s="1"/>
  <c r="U468" i="25" s="1"/>
  <c r="X468" i="25" s="1"/>
  <c r="N468" i="25"/>
  <c r="Z467" i="25"/>
  <c r="S467" i="25"/>
  <c r="Q467" i="25"/>
  <c r="N467" i="25"/>
  <c r="S466" i="25"/>
  <c r="Q466" i="25"/>
  <c r="R466" i="25" s="1"/>
  <c r="U466" i="25" s="1"/>
  <c r="X466" i="25" s="1"/>
  <c r="N466" i="25"/>
  <c r="S465" i="25"/>
  <c r="Q465" i="25"/>
  <c r="N465" i="25"/>
  <c r="R465" i="25" s="1"/>
  <c r="U465" i="25" s="1"/>
  <c r="X465" i="25" s="1"/>
  <c r="S464" i="25"/>
  <c r="Q464" i="25"/>
  <c r="R464" i="25" s="1"/>
  <c r="U464" i="25" s="1"/>
  <c r="X464" i="25" s="1"/>
  <c r="N464" i="25"/>
  <c r="S463" i="25"/>
  <c r="Q463" i="25"/>
  <c r="N463" i="25"/>
  <c r="R463" i="25" s="1"/>
  <c r="U463" i="25" s="1"/>
  <c r="X463" i="25" s="1"/>
  <c r="N462" i="25"/>
  <c r="Z458" i="25"/>
  <c r="S458" i="25"/>
  <c r="Q458" i="25"/>
  <c r="N458" i="25"/>
  <c r="S452" i="25"/>
  <c r="Q452" i="25"/>
  <c r="R452" i="25" s="1"/>
  <c r="U452" i="25" s="1"/>
  <c r="X452" i="25" s="1"/>
  <c r="N452" i="25"/>
  <c r="U451" i="25"/>
  <c r="X451" i="25" s="1"/>
  <c r="S451" i="25"/>
  <c r="Q451" i="25"/>
  <c r="N451" i="25"/>
  <c r="R451" i="25" s="1"/>
  <c r="S450" i="25"/>
  <c r="Q450" i="25"/>
  <c r="R450" i="25" s="1"/>
  <c r="U450" i="25" s="1"/>
  <c r="X450" i="25" s="1"/>
  <c r="N450" i="25"/>
  <c r="S449" i="25"/>
  <c r="Q449" i="25"/>
  <c r="N449" i="25"/>
  <c r="R449" i="25" s="1"/>
  <c r="U449" i="25" s="1"/>
  <c r="X449" i="25" s="1"/>
  <c r="S448" i="25"/>
  <c r="Q448" i="25"/>
  <c r="R448" i="25" s="1"/>
  <c r="U448" i="25" s="1"/>
  <c r="X448" i="25" s="1"/>
  <c r="N448" i="25"/>
  <c r="S447" i="25"/>
  <c r="Q447" i="25"/>
  <c r="N447" i="25"/>
  <c r="S446" i="25"/>
  <c r="R446" i="25"/>
  <c r="U446" i="25" s="1"/>
  <c r="X446" i="25" s="1"/>
  <c r="Q446" i="25"/>
  <c r="N446" i="25"/>
  <c r="S445" i="25"/>
  <c r="Q445" i="25"/>
  <c r="N445" i="25"/>
  <c r="X444" i="25"/>
  <c r="S444" i="25"/>
  <c r="Q444" i="25"/>
  <c r="R444" i="25" s="1"/>
  <c r="U444" i="25" s="1"/>
  <c r="N444" i="25"/>
  <c r="U443" i="25"/>
  <c r="X443" i="25" s="1"/>
  <c r="S443" i="25"/>
  <c r="Q443" i="25"/>
  <c r="N443" i="25"/>
  <c r="R443" i="25" s="1"/>
  <c r="X442" i="25"/>
  <c r="S442" i="25"/>
  <c r="Q442" i="25"/>
  <c r="R442" i="25" s="1"/>
  <c r="U442" i="25" s="1"/>
  <c r="N442" i="25"/>
  <c r="U441" i="25"/>
  <c r="S441" i="25"/>
  <c r="R441" i="25"/>
  <c r="Q441" i="25"/>
  <c r="S439" i="25"/>
  <c r="Q439" i="25"/>
  <c r="N439" i="25"/>
  <c r="R439" i="25" s="1"/>
  <c r="U439" i="25" s="1"/>
  <c r="X439" i="25" s="1"/>
  <c r="S438" i="25"/>
  <c r="R438" i="25"/>
  <c r="U438" i="25" s="1"/>
  <c r="X438" i="25" s="1"/>
  <c r="Q438" i="25"/>
  <c r="N438" i="25"/>
  <c r="S437" i="25"/>
  <c r="Q437" i="25"/>
  <c r="N437" i="25"/>
  <c r="S436" i="25"/>
  <c r="R436" i="25"/>
  <c r="U436" i="25" s="1"/>
  <c r="X436" i="25" s="1"/>
  <c r="Q436" i="25"/>
  <c r="N436" i="25"/>
  <c r="S435" i="25"/>
  <c r="Q435" i="25"/>
  <c r="N435" i="25"/>
  <c r="S434" i="25"/>
  <c r="R434" i="25"/>
  <c r="U434" i="25" s="1"/>
  <c r="X434" i="25" s="1"/>
  <c r="Q434" i="25"/>
  <c r="N434" i="25"/>
  <c r="S433" i="25"/>
  <c r="R433" i="25"/>
  <c r="U433" i="25" s="1"/>
  <c r="X433" i="25" s="1"/>
  <c r="Q433" i="25"/>
  <c r="N433" i="25"/>
  <c r="S432" i="25"/>
  <c r="Q432" i="25"/>
  <c r="N432" i="25"/>
  <c r="S431" i="25"/>
  <c r="R431" i="25"/>
  <c r="U431" i="25" s="1"/>
  <c r="X431" i="25" s="1"/>
  <c r="Q431" i="25"/>
  <c r="N431" i="25"/>
  <c r="U430" i="25"/>
  <c r="S430" i="25"/>
  <c r="Q430" i="25"/>
  <c r="R430" i="25" s="1"/>
  <c r="S426" i="25"/>
  <c r="R426" i="25"/>
  <c r="U426" i="25" s="1"/>
  <c r="X426" i="25" s="1"/>
  <c r="Q426" i="25"/>
  <c r="N426" i="25"/>
  <c r="S425" i="25"/>
  <c r="Q425" i="25"/>
  <c r="N425" i="25"/>
  <c r="X424" i="25"/>
  <c r="S424" i="25"/>
  <c r="Q424" i="25"/>
  <c r="R424" i="25" s="1"/>
  <c r="U424" i="25" s="1"/>
  <c r="N424" i="25"/>
  <c r="S423" i="25"/>
  <c r="R423" i="25" s="1"/>
  <c r="U423" i="25" s="1"/>
  <c r="X423" i="25" s="1"/>
  <c r="Q423" i="25"/>
  <c r="N423" i="25"/>
  <c r="X422" i="25"/>
  <c r="S422" i="25"/>
  <c r="Q422" i="25"/>
  <c r="R422" i="25" s="1"/>
  <c r="U422" i="25" s="1"/>
  <c r="N422" i="25"/>
  <c r="S421" i="25"/>
  <c r="R421" i="25"/>
  <c r="U421" i="25" s="1"/>
  <c r="X421" i="25" s="1"/>
  <c r="Q421" i="25"/>
  <c r="N421" i="25"/>
  <c r="S420" i="25"/>
  <c r="Q420" i="25"/>
  <c r="N420" i="25"/>
  <c r="S419" i="25"/>
  <c r="Q419" i="25"/>
  <c r="N419" i="25"/>
  <c r="R419" i="25" s="1"/>
  <c r="U419" i="25" s="1"/>
  <c r="X419" i="25" s="1"/>
  <c r="S418" i="25"/>
  <c r="R418" i="25"/>
  <c r="U418" i="25" s="1"/>
  <c r="X418" i="25" s="1"/>
  <c r="Q418" i="25"/>
  <c r="N418" i="25"/>
  <c r="U417" i="25"/>
  <c r="S417" i="25"/>
  <c r="Q417" i="25"/>
  <c r="R417" i="25" s="1"/>
  <c r="S415" i="25"/>
  <c r="Q415" i="25"/>
  <c r="N415" i="25"/>
  <c r="R415" i="25" s="1"/>
  <c r="U415" i="25" s="1"/>
  <c r="X415" i="25" s="1"/>
  <c r="X414" i="25"/>
  <c r="S414" i="25"/>
  <c r="Q414" i="25"/>
  <c r="R414" i="25" s="1"/>
  <c r="U414" i="25" s="1"/>
  <c r="N414" i="25"/>
  <c r="S413" i="25"/>
  <c r="R413" i="25"/>
  <c r="U413" i="25" s="1"/>
  <c r="X413" i="25" s="1"/>
  <c r="Q413" i="25"/>
  <c r="N413" i="25"/>
  <c r="S412" i="25"/>
  <c r="R412" i="25"/>
  <c r="U412" i="25" s="1"/>
  <c r="X412" i="25" s="1"/>
  <c r="Q412" i="25"/>
  <c r="N412" i="25"/>
  <c r="S411" i="25"/>
  <c r="R411" i="25"/>
  <c r="U411" i="25" s="1"/>
  <c r="X411" i="25" s="1"/>
  <c r="Q411" i="25"/>
  <c r="N411" i="25"/>
  <c r="S410" i="25"/>
  <c r="Q410" i="25"/>
  <c r="N410" i="25"/>
  <c r="U409" i="25"/>
  <c r="S409" i="25"/>
  <c r="Q409" i="25"/>
  <c r="R409" i="25" s="1"/>
  <c r="S406" i="25"/>
  <c r="Q406" i="25"/>
  <c r="N406" i="25"/>
  <c r="R406" i="25" s="1"/>
  <c r="U406" i="25" s="1"/>
  <c r="X406" i="25" s="1"/>
  <c r="S405" i="25"/>
  <c r="R405" i="25"/>
  <c r="U405" i="25" s="1"/>
  <c r="X405" i="25" s="1"/>
  <c r="Q405" i="25"/>
  <c r="N405" i="25"/>
  <c r="S404" i="25"/>
  <c r="Q404" i="25"/>
  <c r="N404" i="25"/>
  <c r="S403" i="25"/>
  <c r="R403" i="25"/>
  <c r="U403" i="25" s="1"/>
  <c r="X403" i="25" s="1"/>
  <c r="Q403" i="25"/>
  <c r="N403" i="25"/>
  <c r="S402" i="25"/>
  <c r="Q402" i="25"/>
  <c r="N402" i="25"/>
  <c r="X401" i="25"/>
  <c r="S401" i="25"/>
  <c r="R401" i="25"/>
  <c r="U401" i="25" s="1"/>
  <c r="Q401" i="25"/>
  <c r="N401" i="25"/>
  <c r="S400" i="25"/>
  <c r="R400" i="25"/>
  <c r="U400" i="25" s="1"/>
  <c r="X400" i="25" s="1"/>
  <c r="Q400" i="25"/>
  <c r="N400" i="25"/>
  <c r="S399" i="25"/>
  <c r="Q399" i="25"/>
  <c r="R399" i="25" s="1"/>
  <c r="U399" i="25" s="1"/>
  <c r="X399" i="25" s="1"/>
  <c r="N399" i="25"/>
  <c r="S398" i="25"/>
  <c r="R398" i="25"/>
  <c r="U398" i="25" s="1"/>
  <c r="X398" i="25" s="1"/>
  <c r="Q398" i="25"/>
  <c r="N398" i="25"/>
  <c r="S397" i="25"/>
  <c r="Q397" i="25"/>
  <c r="R397" i="25" s="1"/>
  <c r="U397" i="25" s="1"/>
  <c r="X397" i="25" s="1"/>
  <c r="N397" i="25"/>
  <c r="U396" i="25"/>
  <c r="X396" i="25" s="1"/>
  <c r="S396" i="25"/>
  <c r="Q396" i="25"/>
  <c r="N396" i="25"/>
  <c r="R396" i="25" s="1"/>
  <c r="S395" i="25"/>
  <c r="R395" i="25"/>
  <c r="U395" i="25" s="1"/>
  <c r="X395" i="25" s="1"/>
  <c r="Q395" i="25"/>
  <c r="N395" i="25"/>
  <c r="U394" i="25"/>
  <c r="X394" i="25" s="1"/>
  <c r="S394" i="25"/>
  <c r="Q394" i="25"/>
  <c r="N394" i="25"/>
  <c r="R394" i="25" s="1"/>
  <c r="S393" i="25"/>
  <c r="R393" i="25"/>
  <c r="U393" i="25" s="1"/>
  <c r="X393" i="25" s="1"/>
  <c r="Q393" i="25"/>
  <c r="N393" i="25"/>
  <c r="S392" i="25"/>
  <c r="R392" i="25"/>
  <c r="U392" i="25" s="1"/>
  <c r="X392" i="25" s="1"/>
  <c r="Q392" i="25"/>
  <c r="N392" i="25"/>
  <c r="U391" i="25"/>
  <c r="X391" i="25" s="1"/>
  <c r="S391" i="25"/>
  <c r="Q391" i="25"/>
  <c r="R391" i="25" s="1"/>
  <c r="N391" i="25"/>
  <c r="S390" i="25"/>
  <c r="R390" i="25"/>
  <c r="U390" i="25" s="1"/>
  <c r="X390" i="25" s="1"/>
  <c r="Q390" i="25"/>
  <c r="N390" i="25"/>
  <c r="U389" i="25"/>
  <c r="X389" i="25" s="1"/>
  <c r="S389" i="25"/>
  <c r="Q389" i="25"/>
  <c r="R389" i="25" s="1"/>
  <c r="N389" i="25"/>
  <c r="U388" i="25"/>
  <c r="X388" i="25" s="1"/>
  <c r="S388" i="25"/>
  <c r="Q388" i="25"/>
  <c r="N388" i="25"/>
  <c r="R388" i="25" s="1"/>
  <c r="S387" i="25"/>
  <c r="R387" i="25"/>
  <c r="U387" i="25" s="1"/>
  <c r="X387" i="25" s="1"/>
  <c r="Q387" i="25"/>
  <c r="N387" i="25"/>
  <c r="S386" i="25"/>
  <c r="Q386" i="25"/>
  <c r="N386" i="25"/>
  <c r="X385" i="25"/>
  <c r="S385" i="25"/>
  <c r="R385" i="25"/>
  <c r="U385" i="25" s="1"/>
  <c r="Q385" i="25"/>
  <c r="N385" i="25"/>
  <c r="S384" i="25"/>
  <c r="R384" i="25" s="1"/>
  <c r="U384" i="25" s="1"/>
  <c r="X384" i="25" s="1"/>
  <c r="Q384" i="25"/>
  <c r="N384" i="25"/>
  <c r="S383" i="25"/>
  <c r="Q383" i="25"/>
  <c r="N383" i="25"/>
  <c r="S382" i="25"/>
  <c r="Q382" i="25"/>
  <c r="R382" i="25" s="1"/>
  <c r="U382" i="25" s="1"/>
  <c r="X382" i="25" s="1"/>
  <c r="N382" i="25"/>
  <c r="S381" i="25"/>
  <c r="Q381" i="25"/>
  <c r="N381" i="25"/>
  <c r="S380" i="25"/>
  <c r="Q380" i="25"/>
  <c r="R380" i="25" s="1"/>
  <c r="U380" i="25" s="1"/>
  <c r="X380" i="25" s="1"/>
  <c r="N380" i="25"/>
  <c r="S379" i="25"/>
  <c r="Q379" i="25"/>
  <c r="N379" i="25"/>
  <c r="R379" i="25" s="1"/>
  <c r="U379" i="25" s="1"/>
  <c r="X379" i="25" s="1"/>
  <c r="S378" i="25"/>
  <c r="Q378" i="25"/>
  <c r="R378" i="25" s="1"/>
  <c r="U378" i="25" s="1"/>
  <c r="X378" i="25" s="1"/>
  <c r="N378" i="25"/>
  <c r="S377" i="25"/>
  <c r="Q377" i="25"/>
  <c r="N377" i="25"/>
  <c r="X376" i="25"/>
  <c r="S376" i="25"/>
  <c r="R376" i="25"/>
  <c r="U376" i="25" s="1"/>
  <c r="Q376" i="25"/>
  <c r="N376" i="25"/>
  <c r="S375" i="25"/>
  <c r="Q375" i="25"/>
  <c r="N375" i="25"/>
  <c r="R375" i="25" s="1"/>
  <c r="U375" i="25" s="1"/>
  <c r="X375" i="25" s="1"/>
  <c r="S374" i="25"/>
  <c r="Q374" i="25"/>
  <c r="R374" i="25" s="1"/>
  <c r="U374" i="25" s="1"/>
  <c r="X374" i="25" s="1"/>
  <c r="N374" i="25"/>
  <c r="S373" i="25"/>
  <c r="Q373" i="25"/>
  <c r="N373" i="25"/>
  <c r="R373" i="25" s="1"/>
  <c r="U373" i="25" s="1"/>
  <c r="X373" i="25" s="1"/>
  <c r="S372" i="25"/>
  <c r="Q372" i="25"/>
  <c r="R372" i="25" s="1"/>
  <c r="U372" i="25" s="1"/>
  <c r="X372" i="25" s="1"/>
  <c r="N372" i="25"/>
  <c r="S371" i="25"/>
  <c r="Q371" i="25"/>
  <c r="N371" i="25"/>
  <c r="R371" i="25" s="1"/>
  <c r="U371" i="25" s="1"/>
  <c r="X371" i="25" s="1"/>
  <c r="S370" i="25"/>
  <c r="Q370" i="25"/>
  <c r="R370" i="25" s="1"/>
  <c r="U370" i="25" s="1"/>
  <c r="X370" i="25" s="1"/>
  <c r="N370" i="25"/>
  <c r="S369" i="25"/>
  <c r="Q369" i="25"/>
  <c r="N369" i="25"/>
  <c r="S368" i="25"/>
  <c r="R368" i="25"/>
  <c r="U368" i="25" s="1"/>
  <c r="X368" i="25" s="1"/>
  <c r="Q368" i="25"/>
  <c r="N368" i="25"/>
  <c r="S367" i="25"/>
  <c r="Q367" i="25"/>
  <c r="N367" i="25"/>
  <c r="S363" i="25"/>
  <c r="Q363" i="25"/>
  <c r="R363" i="25" s="1"/>
  <c r="U363" i="25" s="1"/>
  <c r="X363" i="25" s="1"/>
  <c r="N363" i="25"/>
  <c r="U362" i="25"/>
  <c r="X362" i="25" s="1"/>
  <c r="S362" i="25"/>
  <c r="Q362" i="25"/>
  <c r="N362" i="25"/>
  <c r="R362" i="25" s="1"/>
  <c r="S361" i="25"/>
  <c r="R361" i="25"/>
  <c r="U361" i="25" s="1"/>
  <c r="X361" i="25" s="1"/>
  <c r="Q361" i="25"/>
  <c r="N361" i="25"/>
  <c r="S360" i="25"/>
  <c r="Q360" i="25"/>
  <c r="N360" i="25"/>
  <c r="S359" i="25"/>
  <c r="Q359" i="25"/>
  <c r="R359" i="25" s="1"/>
  <c r="U359" i="25" s="1"/>
  <c r="X359" i="25" s="1"/>
  <c r="N359" i="25"/>
  <c r="S358" i="25"/>
  <c r="Q358" i="25"/>
  <c r="N358" i="25"/>
  <c r="S357" i="25"/>
  <c r="R357" i="25"/>
  <c r="U357" i="25" s="1"/>
  <c r="X357" i="25" s="1"/>
  <c r="Q357" i="25"/>
  <c r="N357" i="25"/>
  <c r="S356" i="25"/>
  <c r="Q356" i="25"/>
  <c r="N356" i="25"/>
  <c r="X355" i="25"/>
  <c r="S355" i="25"/>
  <c r="Q355" i="25"/>
  <c r="R355" i="25" s="1"/>
  <c r="U355" i="25" s="1"/>
  <c r="N355" i="25"/>
  <c r="U354" i="25"/>
  <c r="X354" i="25" s="1"/>
  <c r="S354" i="25"/>
  <c r="Q354" i="25"/>
  <c r="N354" i="25"/>
  <c r="R354" i="25" s="1"/>
  <c r="S353" i="25"/>
  <c r="Q353" i="25"/>
  <c r="R353" i="25" s="1"/>
  <c r="U353" i="25" s="1"/>
  <c r="X353" i="25" s="1"/>
  <c r="N353" i="25"/>
  <c r="S352" i="25"/>
  <c r="Q352" i="25"/>
  <c r="N352" i="25"/>
  <c r="S351" i="25"/>
  <c r="R351" i="25"/>
  <c r="U351" i="25" s="1"/>
  <c r="X351" i="25" s="1"/>
  <c r="Q351" i="25"/>
  <c r="N351" i="25"/>
  <c r="S350" i="25"/>
  <c r="Q350" i="25"/>
  <c r="N350" i="25"/>
  <c r="X349" i="25"/>
  <c r="S349" i="25"/>
  <c r="R349" i="25"/>
  <c r="U349" i="25" s="1"/>
  <c r="Q349" i="25"/>
  <c r="N349" i="25"/>
  <c r="U348" i="25"/>
  <c r="S348" i="25"/>
  <c r="R348" i="25" s="1"/>
  <c r="Q348" i="25"/>
  <c r="S342" i="25"/>
  <c r="Q342" i="25"/>
  <c r="N342" i="25"/>
  <c r="X341" i="25"/>
  <c r="S341" i="25"/>
  <c r="Q341" i="25"/>
  <c r="R341" i="25" s="1"/>
  <c r="U341" i="25" s="1"/>
  <c r="N341" i="25"/>
  <c r="U340" i="25"/>
  <c r="X340" i="25" s="1"/>
  <c r="S340" i="25"/>
  <c r="Q340" i="25"/>
  <c r="N340" i="25"/>
  <c r="R340" i="25" s="1"/>
  <c r="S339" i="25"/>
  <c r="Q339" i="25"/>
  <c r="R339" i="25" s="1"/>
  <c r="U339" i="25" s="1"/>
  <c r="X339" i="25" s="1"/>
  <c r="N339" i="25"/>
  <c r="S338" i="25"/>
  <c r="Q338" i="25"/>
  <c r="N338" i="25"/>
  <c r="S337" i="25"/>
  <c r="R337" i="25"/>
  <c r="U337" i="25" s="1"/>
  <c r="X337" i="25" s="1"/>
  <c r="Q337" i="25"/>
  <c r="N337" i="25"/>
  <c r="S336" i="25"/>
  <c r="Q336" i="25"/>
  <c r="N336" i="25"/>
  <c r="X335" i="25"/>
  <c r="S335" i="25"/>
  <c r="R335" i="25"/>
  <c r="U335" i="25" s="1"/>
  <c r="Q335" i="25"/>
  <c r="N335" i="25"/>
  <c r="U334" i="25"/>
  <c r="X334" i="25" s="1"/>
  <c r="S334" i="25"/>
  <c r="Q334" i="25"/>
  <c r="N334" i="25"/>
  <c r="R334" i="25" s="1"/>
  <c r="X333" i="25"/>
  <c r="S333" i="25"/>
  <c r="Q333" i="25"/>
  <c r="R333" i="25" s="1"/>
  <c r="U333" i="25" s="1"/>
  <c r="N333" i="25"/>
  <c r="U332" i="25"/>
  <c r="X332" i="25" s="1"/>
  <c r="S332" i="25"/>
  <c r="Q332" i="25"/>
  <c r="N332" i="25"/>
  <c r="R332" i="25" s="1"/>
  <c r="S327" i="25"/>
  <c r="Q327" i="25"/>
  <c r="R327" i="25" s="1"/>
  <c r="U327" i="25" s="1"/>
  <c r="X327" i="25" s="1"/>
  <c r="N327" i="25"/>
  <c r="S326" i="25"/>
  <c r="Q326" i="25"/>
  <c r="N326" i="25"/>
  <c r="R326" i="25" s="1"/>
  <c r="U326" i="25" s="1"/>
  <c r="X326" i="25" s="1"/>
  <c r="S325" i="25"/>
  <c r="Q325" i="25"/>
  <c r="R325" i="25" s="1"/>
  <c r="U325" i="25" s="1"/>
  <c r="X325" i="25" s="1"/>
  <c r="N325" i="25"/>
  <c r="S324" i="25"/>
  <c r="Q324" i="25"/>
  <c r="N324" i="25"/>
  <c r="X323" i="25"/>
  <c r="S323" i="25"/>
  <c r="R323" i="25"/>
  <c r="U323" i="25" s="1"/>
  <c r="Q323" i="25"/>
  <c r="N323" i="25"/>
  <c r="S322" i="25"/>
  <c r="Q322" i="25"/>
  <c r="N322" i="25"/>
  <c r="S321" i="25"/>
  <c r="Q321" i="25"/>
  <c r="R321" i="25" s="1"/>
  <c r="U321" i="25" s="1"/>
  <c r="X321" i="25" s="1"/>
  <c r="N321" i="25"/>
  <c r="S320" i="25"/>
  <c r="Q320" i="25"/>
  <c r="N320" i="25"/>
  <c r="S318" i="25"/>
  <c r="Q318" i="25"/>
  <c r="R318" i="25" s="1"/>
  <c r="U318" i="25" s="1"/>
  <c r="X318" i="25" s="1"/>
  <c r="N318" i="25"/>
  <c r="S317" i="25"/>
  <c r="Q317" i="25"/>
  <c r="N317" i="25"/>
  <c r="S316" i="25"/>
  <c r="Q316" i="25"/>
  <c r="R316" i="25" s="1"/>
  <c r="U316" i="25" s="1"/>
  <c r="X316" i="25" s="1"/>
  <c r="N316" i="25"/>
  <c r="S315" i="25"/>
  <c r="Q315" i="25"/>
  <c r="R315" i="25" s="1"/>
  <c r="U315" i="25" s="1"/>
  <c r="X315" i="25" s="1"/>
  <c r="N315" i="25"/>
  <c r="S314" i="25"/>
  <c r="R314" i="25"/>
  <c r="U314" i="25" s="1"/>
  <c r="X314" i="25" s="1"/>
  <c r="Q314" i="25"/>
  <c r="N314" i="25"/>
  <c r="S313" i="25"/>
  <c r="Q313" i="25"/>
  <c r="N313" i="25"/>
  <c r="S312" i="25"/>
  <c r="Q312" i="25"/>
  <c r="R312" i="25" s="1"/>
  <c r="U312" i="25" s="1"/>
  <c r="X312" i="25" s="1"/>
  <c r="N312" i="25"/>
  <c r="U311" i="25"/>
  <c r="X311" i="25" s="1"/>
  <c r="S311" i="25"/>
  <c r="Q311" i="25"/>
  <c r="N311" i="25"/>
  <c r="R311" i="25" s="1"/>
  <c r="S310" i="25"/>
  <c r="R310" i="25"/>
  <c r="U310" i="25" s="1"/>
  <c r="X310" i="25" s="1"/>
  <c r="Q310" i="25"/>
  <c r="N310" i="25"/>
  <c r="S309" i="25"/>
  <c r="Q309" i="25"/>
  <c r="N309" i="25"/>
  <c r="S308" i="25"/>
  <c r="Q308" i="25"/>
  <c r="R308" i="25" s="1"/>
  <c r="U308" i="25" s="1"/>
  <c r="X308" i="25" s="1"/>
  <c r="N308" i="25"/>
  <c r="S307" i="25"/>
  <c r="Q307" i="25"/>
  <c r="N307" i="25"/>
  <c r="S306" i="25"/>
  <c r="R306" i="25"/>
  <c r="U306" i="25" s="1"/>
  <c r="X306" i="25" s="1"/>
  <c r="Q306" i="25"/>
  <c r="N306" i="25"/>
  <c r="S305" i="25"/>
  <c r="Q305" i="25"/>
  <c r="N305" i="25"/>
  <c r="X304" i="25"/>
  <c r="S304" i="25"/>
  <c r="Q304" i="25"/>
  <c r="R304" i="25" s="1"/>
  <c r="U304" i="25" s="1"/>
  <c r="N304" i="25"/>
  <c r="U303" i="25"/>
  <c r="X303" i="25" s="1"/>
  <c r="S303" i="25"/>
  <c r="Q303" i="25"/>
  <c r="N303" i="25"/>
  <c r="R303" i="25" s="1"/>
  <c r="U302" i="25"/>
  <c r="S302" i="25"/>
  <c r="Q302" i="25"/>
  <c r="R302" i="25" s="1"/>
  <c r="S297" i="25"/>
  <c r="Q297" i="25"/>
  <c r="R297" i="25" s="1"/>
  <c r="U297" i="25" s="1"/>
  <c r="X297" i="25" s="1"/>
  <c r="N297" i="25"/>
  <c r="U296" i="25"/>
  <c r="X296" i="25" s="1"/>
  <c r="S296" i="25"/>
  <c r="Q296" i="25"/>
  <c r="N296" i="25"/>
  <c r="R296" i="25" s="1"/>
  <c r="S295" i="25"/>
  <c r="R295" i="25"/>
  <c r="U295" i="25" s="1"/>
  <c r="X295" i="25" s="1"/>
  <c r="Q295" i="25"/>
  <c r="N295" i="25"/>
  <c r="S294" i="25"/>
  <c r="Q294" i="25"/>
  <c r="N294" i="25"/>
  <c r="S293" i="25"/>
  <c r="Q293" i="25"/>
  <c r="R293" i="25" s="1"/>
  <c r="U293" i="25" s="1"/>
  <c r="X293" i="25" s="1"/>
  <c r="N293" i="25"/>
  <c r="S292" i="25"/>
  <c r="Q292" i="25"/>
  <c r="N292" i="25"/>
  <c r="S291" i="25"/>
  <c r="R291" i="25"/>
  <c r="U291" i="25" s="1"/>
  <c r="X291" i="25" s="1"/>
  <c r="Q291" i="25"/>
  <c r="N291" i="25"/>
  <c r="S290" i="25"/>
  <c r="Q290" i="25"/>
  <c r="N290" i="25"/>
  <c r="X289" i="25"/>
  <c r="S289" i="25"/>
  <c r="Q289" i="25"/>
  <c r="R289" i="25" s="1"/>
  <c r="U289" i="25" s="1"/>
  <c r="N289" i="25"/>
  <c r="U288" i="25"/>
  <c r="X288" i="25" s="1"/>
  <c r="S288" i="25"/>
  <c r="Q288" i="25"/>
  <c r="N288" i="25"/>
  <c r="R288" i="25" s="1"/>
  <c r="S287" i="25"/>
  <c r="Q287" i="25"/>
  <c r="R287" i="25" s="1"/>
  <c r="U287" i="25" s="1"/>
  <c r="X287" i="25" s="1"/>
  <c r="N287" i="25"/>
  <c r="S286" i="25"/>
  <c r="Q286" i="25"/>
  <c r="N286" i="25"/>
  <c r="S285" i="25"/>
  <c r="R285" i="25"/>
  <c r="U285" i="25" s="1"/>
  <c r="X285" i="25" s="1"/>
  <c r="Q285" i="25"/>
  <c r="N285" i="25"/>
  <c r="S284" i="25"/>
  <c r="Q284" i="25"/>
  <c r="N284" i="25"/>
  <c r="X283" i="25"/>
  <c r="S283" i="25"/>
  <c r="R283" i="25"/>
  <c r="U283" i="25" s="1"/>
  <c r="Q283" i="25"/>
  <c r="N283" i="25"/>
  <c r="U282" i="25"/>
  <c r="X282" i="25" s="1"/>
  <c r="S282" i="25"/>
  <c r="Q282" i="25"/>
  <c r="N282" i="25"/>
  <c r="R282" i="25" s="1"/>
  <c r="X281" i="25"/>
  <c r="S281" i="25"/>
  <c r="Q281" i="25"/>
  <c r="R281" i="25" s="1"/>
  <c r="U281" i="25" s="1"/>
  <c r="N281" i="25"/>
  <c r="U280" i="25"/>
  <c r="X280" i="25" s="1"/>
  <c r="S280" i="25"/>
  <c r="Q280" i="25"/>
  <c r="N280" i="25"/>
  <c r="R280" i="25" s="1"/>
  <c r="S279" i="25"/>
  <c r="Q279" i="25"/>
  <c r="R279" i="25" s="1"/>
  <c r="U279" i="25" s="1"/>
  <c r="X279" i="25" s="1"/>
  <c r="N279" i="25"/>
  <c r="S278" i="25"/>
  <c r="Q278" i="25"/>
  <c r="N278" i="25"/>
  <c r="R278" i="25" s="1"/>
  <c r="U278" i="25" s="1"/>
  <c r="X278" i="25" s="1"/>
  <c r="S277" i="25"/>
  <c r="Q277" i="25"/>
  <c r="R277" i="25" s="1"/>
  <c r="U277" i="25" s="1"/>
  <c r="X277" i="25" s="1"/>
  <c r="N277" i="25"/>
  <c r="S276" i="25"/>
  <c r="Q276" i="25"/>
  <c r="N276" i="25"/>
  <c r="R276" i="25" s="1"/>
  <c r="U276" i="25" s="1"/>
  <c r="X276" i="25" s="1"/>
  <c r="S275" i="25"/>
  <c r="R275" i="25"/>
  <c r="U275" i="25" s="1"/>
  <c r="X275" i="25" s="1"/>
  <c r="Q275" i="25"/>
  <c r="N275" i="25"/>
  <c r="S274" i="25"/>
  <c r="R274" i="25"/>
  <c r="U274" i="25" s="1"/>
  <c r="X274" i="25" s="1"/>
  <c r="Q274" i="25"/>
  <c r="N274" i="25"/>
  <c r="S273" i="25"/>
  <c r="Q273" i="25"/>
  <c r="N273" i="25"/>
  <c r="S272" i="25"/>
  <c r="Q272" i="25"/>
  <c r="N272" i="25"/>
  <c r="R272" i="25" s="1"/>
  <c r="U272" i="25" s="1"/>
  <c r="X272" i="25" s="1"/>
  <c r="S271" i="25"/>
  <c r="R271" i="25"/>
  <c r="U271" i="25" s="1"/>
  <c r="X271" i="25" s="1"/>
  <c r="Q271" i="25"/>
  <c r="N271" i="25"/>
  <c r="S270" i="25"/>
  <c r="Q270" i="25"/>
  <c r="N270" i="25"/>
  <c r="S269" i="25"/>
  <c r="R269" i="25"/>
  <c r="U269" i="25" s="1"/>
  <c r="X269" i="25" s="1"/>
  <c r="Q269" i="25"/>
  <c r="N269" i="25"/>
  <c r="U268" i="25"/>
  <c r="S268" i="25"/>
  <c r="R268" i="25" s="1"/>
  <c r="Q268" i="25"/>
  <c r="S265" i="25"/>
  <c r="Q265" i="25"/>
  <c r="N265" i="25"/>
  <c r="R265" i="25" s="1"/>
  <c r="U265" i="25" s="1"/>
  <c r="X265" i="25" s="1"/>
  <c r="S264" i="25"/>
  <c r="Q264" i="25"/>
  <c r="R264" i="25" s="1"/>
  <c r="U264" i="25" s="1"/>
  <c r="X264" i="25" s="1"/>
  <c r="N264" i="25"/>
  <c r="S263" i="25"/>
  <c r="R263" i="25"/>
  <c r="U263" i="25" s="1"/>
  <c r="X263" i="25" s="1"/>
  <c r="Q263" i="25"/>
  <c r="N263" i="25"/>
  <c r="S262" i="25"/>
  <c r="Q262" i="25"/>
  <c r="N262" i="25"/>
  <c r="S261" i="25"/>
  <c r="Q261" i="25"/>
  <c r="N261" i="25"/>
  <c r="R261" i="25" s="1"/>
  <c r="U261" i="25" s="1"/>
  <c r="X261" i="25" s="1"/>
  <c r="S260" i="25"/>
  <c r="Q260" i="25"/>
  <c r="N260" i="25"/>
  <c r="R260" i="25" s="1"/>
  <c r="U260" i="25" s="1"/>
  <c r="X260" i="25" s="1"/>
  <c r="S259" i="25"/>
  <c r="Q259" i="25"/>
  <c r="N259" i="25"/>
  <c r="R259" i="25" s="1"/>
  <c r="U259" i="25" s="1"/>
  <c r="X259" i="25" s="1"/>
  <c r="U258" i="25"/>
  <c r="S258" i="25"/>
  <c r="Q258" i="25"/>
  <c r="R258" i="25" s="1"/>
  <c r="S255" i="25"/>
  <c r="Q255" i="25"/>
  <c r="R255" i="25" s="1"/>
  <c r="U255" i="25" s="1"/>
  <c r="X255" i="25" s="1"/>
  <c r="N255" i="25"/>
  <c r="S254" i="25"/>
  <c r="R254" i="25"/>
  <c r="U254" i="25" s="1"/>
  <c r="X254" i="25" s="1"/>
  <c r="Q254" i="25"/>
  <c r="N254" i="25"/>
  <c r="S253" i="25"/>
  <c r="Q253" i="25"/>
  <c r="N253" i="25"/>
  <c r="S252" i="25"/>
  <c r="Q252" i="25"/>
  <c r="N252" i="25"/>
  <c r="R252" i="25" s="1"/>
  <c r="U252" i="25" s="1"/>
  <c r="X252" i="25" s="1"/>
  <c r="S241" i="25"/>
  <c r="Q241" i="25"/>
  <c r="N241" i="25"/>
  <c r="R241" i="25" s="1"/>
  <c r="U241" i="25" s="1"/>
  <c r="X241" i="25" s="1"/>
  <c r="S240" i="25"/>
  <c r="Q240" i="25"/>
  <c r="N240" i="25"/>
  <c r="R240" i="25" s="1"/>
  <c r="U240" i="25" s="1"/>
  <c r="X240" i="25" s="1"/>
  <c r="S239" i="25"/>
  <c r="Q239" i="25"/>
  <c r="R239" i="25" s="1"/>
  <c r="U239" i="25" s="1"/>
  <c r="X239" i="25" s="1"/>
  <c r="N239" i="25"/>
  <c r="S238" i="25"/>
  <c r="R238" i="25"/>
  <c r="U238" i="25" s="1"/>
  <c r="X238" i="25" s="1"/>
  <c r="Q238" i="25"/>
  <c r="N238" i="25"/>
  <c r="S237" i="25"/>
  <c r="Q237" i="25"/>
  <c r="N237" i="25"/>
  <c r="S236" i="25"/>
  <c r="Q236" i="25"/>
  <c r="N236" i="25"/>
  <c r="S235" i="25"/>
  <c r="Q235" i="25"/>
  <c r="N235" i="25"/>
  <c r="R235" i="25" s="1"/>
  <c r="U235" i="25" s="1"/>
  <c r="X235" i="25" s="1"/>
  <c r="S234" i="25"/>
  <c r="Q234" i="25"/>
  <c r="N234" i="25"/>
  <c r="R234" i="25" s="1"/>
  <c r="U234" i="25" s="1"/>
  <c r="X234" i="25" s="1"/>
  <c r="S233" i="25"/>
  <c r="Q233" i="25"/>
  <c r="N233" i="25"/>
  <c r="R233" i="25" s="1"/>
  <c r="U233" i="25" s="1"/>
  <c r="X233" i="25" s="1"/>
  <c r="S232" i="25"/>
  <c r="Q232" i="25"/>
  <c r="R232" i="25" s="1"/>
  <c r="U232" i="25" s="1"/>
  <c r="X232" i="25" s="1"/>
  <c r="N232" i="25"/>
  <c r="S231" i="25"/>
  <c r="R231" i="25"/>
  <c r="U231" i="25" s="1"/>
  <c r="X231" i="25" s="1"/>
  <c r="Q231" i="25"/>
  <c r="N231" i="25"/>
  <c r="S230" i="25"/>
  <c r="Q230" i="25"/>
  <c r="R230" i="25" s="1"/>
  <c r="U230" i="25" s="1"/>
  <c r="X230" i="25" s="1"/>
  <c r="N230" i="25"/>
  <c r="S229" i="25"/>
  <c r="R229" i="25"/>
  <c r="U229" i="25" s="1"/>
  <c r="X229" i="25" s="1"/>
  <c r="Q229" i="25"/>
  <c r="N229" i="25"/>
  <c r="S228" i="25"/>
  <c r="Q228" i="25"/>
  <c r="R228" i="25" s="1"/>
  <c r="U228" i="25" s="1"/>
  <c r="X228" i="25" s="1"/>
  <c r="N228" i="25"/>
  <c r="S227" i="25"/>
  <c r="R227" i="25"/>
  <c r="U227" i="25" s="1"/>
  <c r="X227" i="25" s="1"/>
  <c r="Q227" i="25"/>
  <c r="N227" i="25"/>
  <c r="S226" i="25"/>
  <c r="Q226" i="25"/>
  <c r="N226" i="25"/>
  <c r="R226" i="25" s="1"/>
  <c r="U226" i="25" s="1"/>
  <c r="X226" i="25" s="1"/>
  <c r="U225" i="25"/>
  <c r="X225" i="25" s="1"/>
  <c r="S225" i="25"/>
  <c r="Q225" i="25"/>
  <c r="N225" i="25"/>
  <c r="R225" i="25" s="1"/>
  <c r="S224" i="25"/>
  <c r="Q224" i="25"/>
  <c r="R224" i="25" s="1"/>
  <c r="U224" i="25" s="1"/>
  <c r="X224" i="25" s="1"/>
  <c r="N224" i="25"/>
  <c r="S223" i="25"/>
  <c r="R223" i="25"/>
  <c r="U223" i="25" s="1"/>
  <c r="X223" i="25" s="1"/>
  <c r="Q223" i="25"/>
  <c r="N223" i="25"/>
  <c r="S222" i="25"/>
  <c r="Q222" i="25"/>
  <c r="R222" i="25" s="1"/>
  <c r="U222" i="25" s="1"/>
  <c r="X222" i="25" s="1"/>
  <c r="N222" i="25"/>
  <c r="S221" i="25"/>
  <c r="R221" i="25" s="1"/>
  <c r="U221" i="25" s="1"/>
  <c r="X221" i="25" s="1"/>
  <c r="Q221" i="25"/>
  <c r="N221" i="25"/>
  <c r="S220" i="25"/>
  <c r="Q220" i="25"/>
  <c r="N220" i="25"/>
  <c r="S219" i="25"/>
  <c r="R219" i="25"/>
  <c r="U219" i="25" s="1"/>
  <c r="X219" i="25" s="1"/>
  <c r="Q219" i="25"/>
  <c r="N219" i="25"/>
  <c r="S218" i="25"/>
  <c r="R218" i="25"/>
  <c r="U218" i="25" s="1"/>
  <c r="X218" i="25" s="1"/>
  <c r="Q218" i="25"/>
  <c r="N218" i="25"/>
  <c r="S217" i="25"/>
  <c r="Q217" i="25"/>
  <c r="N217" i="25"/>
  <c r="S216" i="25"/>
  <c r="Q216" i="25"/>
  <c r="R216" i="25" s="1"/>
  <c r="U216" i="25" s="1"/>
  <c r="X216" i="25" s="1"/>
  <c r="N216" i="25"/>
  <c r="S215" i="25"/>
  <c r="Q215" i="25"/>
  <c r="N215" i="25"/>
  <c r="R215" i="25" s="1"/>
  <c r="U215" i="25" s="1"/>
  <c r="X215" i="25" s="1"/>
  <c r="S214" i="25"/>
  <c r="R214" i="25"/>
  <c r="U214" i="25" s="1"/>
  <c r="X214" i="25" s="1"/>
  <c r="Q214" i="25"/>
  <c r="N214" i="25"/>
  <c r="S213" i="25"/>
  <c r="R213" i="25"/>
  <c r="U213" i="25" s="1"/>
  <c r="X213" i="25" s="1"/>
  <c r="Q213" i="25"/>
  <c r="N213" i="25"/>
  <c r="S212" i="25"/>
  <c r="Q212" i="25"/>
  <c r="N212" i="25"/>
  <c r="S211" i="25"/>
  <c r="Q211" i="25"/>
  <c r="N211" i="25"/>
  <c r="R211" i="25" s="1"/>
  <c r="U211" i="25" s="1"/>
  <c r="X211" i="25" s="1"/>
  <c r="S210" i="25"/>
  <c r="R210" i="25"/>
  <c r="U210" i="25" s="1"/>
  <c r="X210" i="25" s="1"/>
  <c r="Q210" i="25"/>
  <c r="N210" i="25"/>
  <c r="S209" i="25"/>
  <c r="Q209" i="25"/>
  <c r="N209" i="25"/>
  <c r="S208" i="25"/>
  <c r="R208" i="25"/>
  <c r="U208" i="25" s="1"/>
  <c r="X208" i="25" s="1"/>
  <c r="Q208" i="25"/>
  <c r="N208" i="25"/>
  <c r="S207" i="25"/>
  <c r="Q207" i="25"/>
  <c r="N207" i="25"/>
  <c r="R207" i="25" s="1"/>
  <c r="U207" i="25" s="1"/>
  <c r="X207" i="25" s="1"/>
  <c r="S206" i="25"/>
  <c r="Q206" i="25"/>
  <c r="R206" i="25" s="1"/>
  <c r="U206" i="25" s="1"/>
  <c r="X206" i="25" s="1"/>
  <c r="N206" i="25"/>
  <c r="S205" i="25"/>
  <c r="R205" i="25"/>
  <c r="U205" i="25" s="1"/>
  <c r="X205" i="25" s="1"/>
  <c r="Q205" i="25"/>
  <c r="N205" i="25"/>
  <c r="S204" i="25"/>
  <c r="Q204" i="25"/>
  <c r="N204" i="25"/>
  <c r="S203" i="25"/>
  <c r="Q203" i="25"/>
  <c r="N203" i="25"/>
  <c r="R203" i="25" s="1"/>
  <c r="U203" i="25" s="1"/>
  <c r="X203" i="25" s="1"/>
  <c r="S202" i="25"/>
  <c r="Q202" i="25"/>
  <c r="N202" i="25"/>
  <c r="R202" i="25" s="1"/>
  <c r="U202" i="25" s="1"/>
  <c r="X202" i="25" s="1"/>
  <c r="S201" i="25"/>
  <c r="Q201" i="25"/>
  <c r="N201" i="25"/>
  <c r="R201" i="25" s="1"/>
  <c r="U201" i="25" s="1"/>
  <c r="X201" i="25" s="1"/>
  <c r="S200" i="25"/>
  <c r="Q200" i="25"/>
  <c r="R200" i="25" s="1"/>
  <c r="U200" i="25" s="1"/>
  <c r="X200" i="25" s="1"/>
  <c r="N200" i="25"/>
  <c r="S199" i="25"/>
  <c r="R199" i="25"/>
  <c r="U199" i="25" s="1"/>
  <c r="X199" i="25" s="1"/>
  <c r="Q199" i="25"/>
  <c r="N199" i="25"/>
  <c r="S198" i="25"/>
  <c r="Q198" i="25"/>
  <c r="R198" i="25" s="1"/>
  <c r="U198" i="25" s="1"/>
  <c r="X198" i="25" s="1"/>
  <c r="N198" i="25"/>
  <c r="S197" i="25"/>
  <c r="R197" i="25"/>
  <c r="U197" i="25" s="1"/>
  <c r="X197" i="25" s="1"/>
  <c r="Q197" i="25"/>
  <c r="N197" i="25"/>
  <c r="S196" i="25"/>
  <c r="Q196" i="25"/>
  <c r="R196" i="25" s="1"/>
  <c r="U196" i="25" s="1"/>
  <c r="X196" i="25" s="1"/>
  <c r="N196" i="25"/>
  <c r="S195" i="25"/>
  <c r="R195" i="25"/>
  <c r="U195" i="25" s="1"/>
  <c r="X195" i="25" s="1"/>
  <c r="Q195" i="25"/>
  <c r="N195" i="25"/>
  <c r="S194" i="25"/>
  <c r="Q194" i="25"/>
  <c r="N194" i="25"/>
  <c r="R194" i="25" s="1"/>
  <c r="U194" i="25" s="1"/>
  <c r="X194" i="25" s="1"/>
  <c r="U193" i="25"/>
  <c r="X193" i="25" s="1"/>
  <c r="S193" i="25"/>
  <c r="Q193" i="25"/>
  <c r="N193" i="25"/>
  <c r="R193" i="25" s="1"/>
  <c r="S192" i="25"/>
  <c r="Q192" i="25"/>
  <c r="R192" i="25" s="1"/>
  <c r="U192" i="25" s="1"/>
  <c r="X192" i="25" s="1"/>
  <c r="N192" i="25"/>
  <c r="S191" i="25"/>
  <c r="R191" i="25"/>
  <c r="U191" i="25" s="1"/>
  <c r="X191" i="25" s="1"/>
  <c r="Q191" i="25"/>
  <c r="N191" i="25"/>
  <c r="S190" i="25"/>
  <c r="Q190" i="25"/>
  <c r="R190" i="25" s="1"/>
  <c r="U190" i="25" s="1"/>
  <c r="X190" i="25" s="1"/>
  <c r="N190" i="25"/>
  <c r="S189" i="25"/>
  <c r="R189" i="25" s="1"/>
  <c r="U189" i="25" s="1"/>
  <c r="X189" i="25" s="1"/>
  <c r="Q189" i="25"/>
  <c r="N189" i="25"/>
  <c r="S188" i="25"/>
  <c r="Q188" i="25"/>
  <c r="N188" i="25"/>
  <c r="S187" i="25"/>
  <c r="R187" i="25"/>
  <c r="U187" i="25" s="1"/>
  <c r="X187" i="25" s="1"/>
  <c r="Q187" i="25"/>
  <c r="N187" i="25"/>
  <c r="S186" i="25"/>
  <c r="R186" i="25"/>
  <c r="U186" i="25" s="1"/>
  <c r="X186" i="25" s="1"/>
  <c r="Q186" i="25"/>
  <c r="N186" i="25"/>
  <c r="S185" i="25"/>
  <c r="Q185" i="25"/>
  <c r="N185" i="25"/>
  <c r="S184" i="25"/>
  <c r="Q184" i="25"/>
  <c r="R184" i="25" s="1"/>
  <c r="U184" i="25" s="1"/>
  <c r="X184" i="25" s="1"/>
  <c r="N184" i="25"/>
  <c r="S183" i="25"/>
  <c r="Q183" i="25"/>
  <c r="N183" i="25"/>
  <c r="R183" i="25" s="1"/>
  <c r="U183" i="25" s="1"/>
  <c r="X183" i="25" s="1"/>
  <c r="S182" i="25"/>
  <c r="R182" i="25"/>
  <c r="U182" i="25" s="1"/>
  <c r="X182" i="25" s="1"/>
  <c r="Q182" i="25"/>
  <c r="N182" i="25"/>
  <c r="S181" i="25"/>
  <c r="R181" i="25"/>
  <c r="U181" i="25" s="1"/>
  <c r="X181" i="25" s="1"/>
  <c r="Q181" i="25"/>
  <c r="N181" i="25"/>
  <c r="S180" i="25"/>
  <c r="Q180" i="25"/>
  <c r="N180" i="25"/>
  <c r="S179" i="25"/>
  <c r="Q179" i="25"/>
  <c r="N179" i="25"/>
  <c r="R179" i="25" s="1"/>
  <c r="U179" i="25" s="1"/>
  <c r="X179" i="25" s="1"/>
  <c r="S178" i="25"/>
  <c r="R178" i="25"/>
  <c r="U178" i="25" s="1"/>
  <c r="X178" i="25" s="1"/>
  <c r="Q178" i="25"/>
  <c r="N178" i="25"/>
  <c r="S177" i="25"/>
  <c r="Q177" i="25"/>
  <c r="N177" i="25"/>
  <c r="S176" i="25"/>
  <c r="R176" i="25"/>
  <c r="U176" i="25" s="1"/>
  <c r="X176" i="25" s="1"/>
  <c r="Q176" i="25"/>
  <c r="N176" i="25"/>
  <c r="S175" i="25"/>
  <c r="Q175" i="25"/>
  <c r="N175" i="25"/>
  <c r="R175" i="25" s="1"/>
  <c r="U175" i="25" s="1"/>
  <c r="X175" i="25" s="1"/>
  <c r="S174" i="25"/>
  <c r="Q174" i="25"/>
  <c r="R174" i="25" s="1"/>
  <c r="U174" i="25" s="1"/>
  <c r="X174" i="25" s="1"/>
  <c r="N174" i="25"/>
  <c r="S173" i="25"/>
  <c r="R173" i="25"/>
  <c r="U173" i="25" s="1"/>
  <c r="X173" i="25" s="1"/>
  <c r="Q173" i="25"/>
  <c r="N173" i="25"/>
  <c r="S172" i="25"/>
  <c r="Q172" i="25"/>
  <c r="N172" i="25"/>
  <c r="S171" i="25"/>
  <c r="Q171" i="25"/>
  <c r="N171" i="25"/>
  <c r="R171" i="25" s="1"/>
  <c r="U171" i="25" s="1"/>
  <c r="X171" i="25" s="1"/>
  <c r="S170" i="25"/>
  <c r="Q170" i="25"/>
  <c r="N170" i="25"/>
  <c r="R170" i="25" s="1"/>
  <c r="U170" i="25" s="1"/>
  <c r="X170" i="25" s="1"/>
  <c r="S169" i="25"/>
  <c r="Q169" i="25"/>
  <c r="N169" i="25"/>
  <c r="R169" i="25" s="1"/>
  <c r="U169" i="25" s="1"/>
  <c r="X169" i="25" s="1"/>
  <c r="Z21" i="25" s="1"/>
  <c r="S168" i="25"/>
  <c r="Q168" i="25"/>
  <c r="R168" i="25" s="1"/>
  <c r="U168" i="25" s="1"/>
  <c r="X168" i="25" s="1"/>
  <c r="N168" i="25"/>
  <c r="S167" i="25"/>
  <c r="R167" i="25"/>
  <c r="U167" i="25" s="1"/>
  <c r="X167" i="25" s="1"/>
  <c r="Q167" i="25"/>
  <c r="N167" i="25"/>
  <c r="S166" i="25"/>
  <c r="Q166" i="25"/>
  <c r="R166" i="25" s="1"/>
  <c r="U166" i="25" s="1"/>
  <c r="X166" i="25" s="1"/>
  <c r="N166" i="25"/>
  <c r="S165" i="25"/>
  <c r="R165" i="25"/>
  <c r="U165" i="25" s="1"/>
  <c r="X165" i="25" s="1"/>
  <c r="Q165" i="25"/>
  <c r="N165" i="25"/>
  <c r="S164" i="25"/>
  <c r="Q164" i="25"/>
  <c r="R164" i="25" s="1"/>
  <c r="U164" i="25" s="1"/>
  <c r="X164" i="25" s="1"/>
  <c r="N164" i="25"/>
  <c r="S163" i="25"/>
  <c r="R163" i="25"/>
  <c r="U163" i="25" s="1"/>
  <c r="X163" i="25" s="1"/>
  <c r="Q163" i="25"/>
  <c r="N163" i="25"/>
  <c r="S162" i="25"/>
  <c r="Q162" i="25"/>
  <c r="N162" i="25"/>
  <c r="R162" i="25" s="1"/>
  <c r="U162" i="25" s="1"/>
  <c r="X162" i="25" s="1"/>
  <c r="U161" i="25"/>
  <c r="X161" i="25" s="1"/>
  <c r="S161" i="25"/>
  <c r="Q161" i="25"/>
  <c r="N161" i="25"/>
  <c r="R161" i="25" s="1"/>
  <c r="S160" i="25"/>
  <c r="Q160" i="25"/>
  <c r="R160" i="25" s="1"/>
  <c r="U160" i="25" s="1"/>
  <c r="X160" i="25" s="1"/>
  <c r="N160" i="25"/>
  <c r="S159" i="25"/>
  <c r="R159" i="25"/>
  <c r="U159" i="25" s="1"/>
  <c r="X159" i="25" s="1"/>
  <c r="Q159" i="25"/>
  <c r="N159" i="25"/>
  <c r="S158" i="25"/>
  <c r="Q158" i="25"/>
  <c r="R158" i="25" s="1"/>
  <c r="U158" i="25" s="1"/>
  <c r="X158" i="25" s="1"/>
  <c r="N158" i="25"/>
  <c r="S157" i="25"/>
  <c r="R157" i="25" s="1"/>
  <c r="U157" i="25" s="1"/>
  <c r="X157" i="25" s="1"/>
  <c r="Q157" i="25"/>
  <c r="N157" i="25"/>
  <c r="S156" i="25"/>
  <c r="Q156" i="25"/>
  <c r="N156" i="25"/>
  <c r="S155" i="25"/>
  <c r="R155" i="25"/>
  <c r="U155" i="25" s="1"/>
  <c r="X155" i="25" s="1"/>
  <c r="Q155" i="25"/>
  <c r="N155" i="25"/>
  <c r="S154" i="25"/>
  <c r="R154" i="25"/>
  <c r="U154" i="25" s="1"/>
  <c r="X154" i="25" s="1"/>
  <c r="Q154" i="25"/>
  <c r="N154" i="25"/>
  <c r="S153" i="25"/>
  <c r="Q153" i="25"/>
  <c r="N153" i="25"/>
  <c r="S152" i="25"/>
  <c r="Q152" i="25"/>
  <c r="R152" i="25" s="1"/>
  <c r="U152" i="25" s="1"/>
  <c r="X152" i="25" s="1"/>
  <c r="N152" i="25"/>
  <c r="S151" i="25"/>
  <c r="Q151" i="25"/>
  <c r="N151" i="25"/>
  <c r="R151" i="25" s="1"/>
  <c r="U151" i="25" s="1"/>
  <c r="X151" i="25" s="1"/>
  <c r="S150" i="25"/>
  <c r="R150" i="25"/>
  <c r="U150" i="25" s="1"/>
  <c r="X150" i="25" s="1"/>
  <c r="Q150" i="25"/>
  <c r="N150" i="25"/>
  <c r="S149" i="25"/>
  <c r="R149" i="25"/>
  <c r="U149" i="25" s="1"/>
  <c r="X149" i="25" s="1"/>
  <c r="Q149" i="25"/>
  <c r="N149" i="25"/>
  <c r="S148" i="25"/>
  <c r="Q148" i="25"/>
  <c r="N148" i="25"/>
  <c r="S147" i="25"/>
  <c r="Q147" i="25"/>
  <c r="N147" i="25"/>
  <c r="R147" i="25" s="1"/>
  <c r="U147" i="25" s="1"/>
  <c r="X147" i="25" s="1"/>
  <c r="S146" i="25"/>
  <c r="R146" i="25"/>
  <c r="U146" i="25" s="1"/>
  <c r="X146" i="25" s="1"/>
  <c r="Q146" i="25"/>
  <c r="N146" i="25"/>
  <c r="S145" i="25"/>
  <c r="Q145" i="25"/>
  <c r="N145" i="25"/>
  <c r="S144" i="25"/>
  <c r="R144" i="25"/>
  <c r="U144" i="25" s="1"/>
  <c r="X144" i="25" s="1"/>
  <c r="Q144" i="25"/>
  <c r="N144" i="25"/>
  <c r="S143" i="25"/>
  <c r="Q143" i="25"/>
  <c r="N143" i="25"/>
  <c r="R143" i="25" s="1"/>
  <c r="U143" i="25" s="1"/>
  <c r="X143" i="25" s="1"/>
  <c r="S142" i="25"/>
  <c r="Q142" i="25"/>
  <c r="R142" i="25" s="1"/>
  <c r="U142" i="25" s="1"/>
  <c r="X142" i="25" s="1"/>
  <c r="N142" i="25"/>
  <c r="S141" i="25"/>
  <c r="R141" i="25"/>
  <c r="U141" i="25" s="1"/>
  <c r="X141" i="25" s="1"/>
  <c r="Q141" i="25"/>
  <c r="N141" i="25"/>
  <c r="S140" i="25"/>
  <c r="Q140" i="25"/>
  <c r="N140" i="25"/>
  <c r="S139" i="25"/>
  <c r="Q139" i="25"/>
  <c r="N139" i="25"/>
  <c r="R139" i="25" s="1"/>
  <c r="U139" i="25" s="1"/>
  <c r="X139" i="25" s="1"/>
  <c r="S138" i="25"/>
  <c r="Q138" i="25"/>
  <c r="N138" i="25"/>
  <c r="R138" i="25" s="1"/>
  <c r="U138" i="25" s="1"/>
  <c r="X138" i="25" s="1"/>
  <c r="S137" i="25"/>
  <c r="Q137" i="25"/>
  <c r="N137" i="25"/>
  <c r="R137" i="25" s="1"/>
  <c r="U137" i="25" s="1"/>
  <c r="X137" i="25" s="1"/>
  <c r="S136" i="25"/>
  <c r="Q136" i="25"/>
  <c r="R136" i="25" s="1"/>
  <c r="U136" i="25" s="1"/>
  <c r="X136" i="25" s="1"/>
  <c r="N136" i="25"/>
  <c r="S135" i="25"/>
  <c r="R135" i="25"/>
  <c r="U135" i="25" s="1"/>
  <c r="X135" i="25" s="1"/>
  <c r="Q135" i="25"/>
  <c r="N135" i="25"/>
  <c r="S134" i="25"/>
  <c r="Q134" i="25"/>
  <c r="R134" i="25" s="1"/>
  <c r="U134" i="25" s="1"/>
  <c r="X134" i="25" s="1"/>
  <c r="N134" i="25"/>
  <c r="S133" i="25"/>
  <c r="R133" i="25"/>
  <c r="U133" i="25" s="1"/>
  <c r="X133" i="25" s="1"/>
  <c r="Q133" i="25"/>
  <c r="N133" i="25"/>
  <c r="S132" i="25"/>
  <c r="Q132" i="25"/>
  <c r="R132" i="25" s="1"/>
  <c r="U132" i="25" s="1"/>
  <c r="X132" i="25" s="1"/>
  <c r="N132" i="25"/>
  <c r="S131" i="25"/>
  <c r="R131" i="25"/>
  <c r="U131" i="25" s="1"/>
  <c r="X131" i="25" s="1"/>
  <c r="Q131" i="25"/>
  <c r="N131" i="25"/>
  <c r="S130" i="25"/>
  <c r="Q130" i="25"/>
  <c r="N130" i="25"/>
  <c r="R130" i="25" s="1"/>
  <c r="U130" i="25" s="1"/>
  <c r="X130" i="25" s="1"/>
  <c r="U129" i="25"/>
  <c r="X129" i="25" s="1"/>
  <c r="S129" i="25"/>
  <c r="Q129" i="25"/>
  <c r="N129" i="25"/>
  <c r="R129" i="25" s="1"/>
  <c r="S128" i="25"/>
  <c r="Q128" i="25"/>
  <c r="R128" i="25" s="1"/>
  <c r="U128" i="25" s="1"/>
  <c r="X128" i="25" s="1"/>
  <c r="N128" i="25"/>
  <c r="S127" i="25"/>
  <c r="R127" i="25"/>
  <c r="U127" i="25" s="1"/>
  <c r="X127" i="25" s="1"/>
  <c r="Q127" i="25"/>
  <c r="N127" i="25"/>
  <c r="S126" i="25"/>
  <c r="Q126" i="25"/>
  <c r="R126" i="25" s="1"/>
  <c r="U126" i="25" s="1"/>
  <c r="X126" i="25" s="1"/>
  <c r="N126" i="25"/>
  <c r="S125" i="25"/>
  <c r="R125" i="25" s="1"/>
  <c r="U125" i="25" s="1"/>
  <c r="X125" i="25" s="1"/>
  <c r="Q125" i="25"/>
  <c r="N125" i="25"/>
  <c r="S124" i="25"/>
  <c r="Q124" i="25"/>
  <c r="N124" i="25"/>
  <c r="S123" i="25"/>
  <c r="R123" i="25"/>
  <c r="U123" i="25" s="1"/>
  <c r="X123" i="25" s="1"/>
  <c r="Q123" i="25"/>
  <c r="N123" i="25"/>
  <c r="S122" i="25"/>
  <c r="R122" i="25"/>
  <c r="U122" i="25" s="1"/>
  <c r="X122" i="25" s="1"/>
  <c r="Q122" i="25"/>
  <c r="N122" i="25"/>
  <c r="S121" i="25"/>
  <c r="Q121" i="25"/>
  <c r="N121" i="25"/>
  <c r="S120" i="25"/>
  <c r="Q120" i="25"/>
  <c r="R120" i="25" s="1"/>
  <c r="U120" i="25" s="1"/>
  <c r="X120" i="25" s="1"/>
  <c r="N120" i="25"/>
  <c r="S119" i="25"/>
  <c r="Q119" i="25"/>
  <c r="N119" i="25"/>
  <c r="R119" i="25" s="1"/>
  <c r="U119" i="25" s="1"/>
  <c r="X119" i="25" s="1"/>
  <c r="S118" i="25"/>
  <c r="R118" i="25"/>
  <c r="U118" i="25" s="1"/>
  <c r="X118" i="25" s="1"/>
  <c r="Q118" i="25"/>
  <c r="N118" i="25"/>
  <c r="S117" i="25"/>
  <c r="R117" i="25"/>
  <c r="U117" i="25" s="1"/>
  <c r="X117" i="25" s="1"/>
  <c r="Q117" i="25"/>
  <c r="N117" i="25"/>
  <c r="S116" i="25"/>
  <c r="Q116" i="25"/>
  <c r="N116" i="25"/>
  <c r="S115" i="25"/>
  <c r="Q115" i="25"/>
  <c r="N115" i="25"/>
  <c r="R115" i="25" s="1"/>
  <c r="U115" i="25" s="1"/>
  <c r="X115" i="25" s="1"/>
  <c r="S114" i="25"/>
  <c r="R114" i="25"/>
  <c r="U114" i="25" s="1"/>
  <c r="X114" i="25" s="1"/>
  <c r="Q114" i="25"/>
  <c r="N114" i="25"/>
  <c r="S113" i="25"/>
  <c r="Q113" i="25"/>
  <c r="N113" i="25"/>
  <c r="S112" i="25"/>
  <c r="R112" i="25"/>
  <c r="U112" i="25" s="1"/>
  <c r="X112" i="25" s="1"/>
  <c r="Q112" i="25"/>
  <c r="N112" i="25"/>
  <c r="S111" i="25"/>
  <c r="Q111" i="25"/>
  <c r="N111" i="25"/>
  <c r="R111" i="25" s="1"/>
  <c r="U111" i="25" s="1"/>
  <c r="X111" i="25" s="1"/>
  <c r="S110" i="25"/>
  <c r="Q110" i="25"/>
  <c r="R110" i="25" s="1"/>
  <c r="U110" i="25" s="1"/>
  <c r="X110" i="25" s="1"/>
  <c r="N110" i="25"/>
  <c r="S109" i="25"/>
  <c r="R109" i="25"/>
  <c r="U109" i="25" s="1"/>
  <c r="X109" i="25" s="1"/>
  <c r="Q109" i="25"/>
  <c r="N109" i="25"/>
  <c r="S108" i="25"/>
  <c r="Q108" i="25"/>
  <c r="N108" i="25"/>
  <c r="S107" i="25"/>
  <c r="Q107" i="25"/>
  <c r="N107" i="25"/>
  <c r="R107" i="25" s="1"/>
  <c r="U107" i="25" s="1"/>
  <c r="X107" i="25" s="1"/>
  <c r="S106" i="25"/>
  <c r="Q106" i="25"/>
  <c r="N106" i="25"/>
  <c r="R106" i="25" s="1"/>
  <c r="U106" i="25" s="1"/>
  <c r="X106" i="25" s="1"/>
  <c r="S105" i="25"/>
  <c r="Q105" i="25"/>
  <c r="N105" i="25"/>
  <c r="R105" i="25" s="1"/>
  <c r="U105" i="25" s="1"/>
  <c r="X105" i="25" s="1"/>
  <c r="S104" i="25"/>
  <c r="Q104" i="25"/>
  <c r="R104" i="25" s="1"/>
  <c r="U104" i="25" s="1"/>
  <c r="X104" i="25" s="1"/>
  <c r="N104" i="25"/>
  <c r="S103" i="25"/>
  <c r="R103" i="25"/>
  <c r="U103" i="25" s="1"/>
  <c r="X103" i="25" s="1"/>
  <c r="Q103" i="25"/>
  <c r="N103" i="25"/>
  <c r="S102" i="25"/>
  <c r="Q102" i="25"/>
  <c r="R102" i="25" s="1"/>
  <c r="U102" i="25" s="1"/>
  <c r="X102" i="25" s="1"/>
  <c r="N102" i="25"/>
  <c r="S101" i="25"/>
  <c r="R101" i="25"/>
  <c r="U101" i="25" s="1"/>
  <c r="X101" i="25" s="1"/>
  <c r="Q101" i="25"/>
  <c r="N101" i="25"/>
  <c r="S100" i="25"/>
  <c r="Q100" i="25"/>
  <c r="R100" i="25" s="1"/>
  <c r="U100" i="25" s="1"/>
  <c r="X100" i="25" s="1"/>
  <c r="N100" i="25"/>
  <c r="S99" i="25"/>
  <c r="R99" i="25"/>
  <c r="U99" i="25" s="1"/>
  <c r="X99" i="25" s="1"/>
  <c r="Q99" i="25"/>
  <c r="N99" i="25"/>
  <c r="S98" i="25"/>
  <c r="Q98" i="25"/>
  <c r="N98" i="25"/>
  <c r="R98" i="25" s="1"/>
  <c r="U98" i="25" s="1"/>
  <c r="X98" i="25" s="1"/>
  <c r="S97" i="25"/>
  <c r="Q97" i="25"/>
  <c r="R97" i="25" s="1"/>
  <c r="U97" i="25" s="1"/>
  <c r="X97" i="25" s="1"/>
  <c r="N97" i="25"/>
  <c r="S96" i="25"/>
  <c r="R96" i="25"/>
  <c r="U96" i="25" s="1"/>
  <c r="X96" i="25" s="1"/>
  <c r="Q96" i="25"/>
  <c r="N96" i="25"/>
  <c r="S95" i="25"/>
  <c r="Q95" i="25"/>
  <c r="R95" i="25" s="1"/>
  <c r="U95" i="25" s="1"/>
  <c r="X95" i="25" s="1"/>
  <c r="N95" i="25"/>
  <c r="S94" i="25"/>
  <c r="R94" i="25"/>
  <c r="U94" i="25" s="1"/>
  <c r="X94" i="25" s="1"/>
  <c r="Q94" i="25"/>
  <c r="N94" i="25"/>
  <c r="S93" i="25"/>
  <c r="Q93" i="25"/>
  <c r="R93" i="25" s="1"/>
  <c r="U93" i="25" s="1"/>
  <c r="X93" i="25" s="1"/>
  <c r="N93" i="25"/>
  <c r="S92" i="25"/>
  <c r="Q92" i="25"/>
  <c r="N92" i="25"/>
  <c r="R92" i="25" s="1"/>
  <c r="U92" i="25" s="1"/>
  <c r="X92" i="25" s="1"/>
  <c r="S91" i="25"/>
  <c r="R91" i="25"/>
  <c r="U91" i="25" s="1"/>
  <c r="X91" i="25" s="1"/>
  <c r="Q91" i="25"/>
  <c r="N91" i="25"/>
  <c r="S90" i="25"/>
  <c r="Q90" i="25"/>
  <c r="N90" i="25"/>
  <c r="R90" i="25" s="1"/>
  <c r="U90" i="25" s="1"/>
  <c r="X90" i="25" s="1"/>
  <c r="S89" i="25"/>
  <c r="Q89" i="25"/>
  <c r="R89" i="25" s="1"/>
  <c r="U89" i="25" s="1"/>
  <c r="X89" i="25" s="1"/>
  <c r="N89" i="25"/>
  <c r="S88" i="25"/>
  <c r="R88" i="25"/>
  <c r="U88" i="25" s="1"/>
  <c r="X88" i="25" s="1"/>
  <c r="Q88" i="25"/>
  <c r="N88" i="25"/>
  <c r="S87" i="25"/>
  <c r="Q87" i="25"/>
  <c r="R87" i="25" s="1"/>
  <c r="U87" i="25" s="1"/>
  <c r="X87" i="25" s="1"/>
  <c r="N87" i="25"/>
  <c r="S86" i="25"/>
  <c r="R86" i="25"/>
  <c r="U86" i="25" s="1"/>
  <c r="X86" i="25" s="1"/>
  <c r="Q86" i="25"/>
  <c r="N86" i="25"/>
  <c r="S85" i="25"/>
  <c r="Q85" i="25"/>
  <c r="R85" i="25" s="1"/>
  <c r="U85" i="25" s="1"/>
  <c r="X85" i="25" s="1"/>
  <c r="N85" i="25"/>
  <c r="S84" i="25"/>
  <c r="Q84" i="25"/>
  <c r="N84" i="25"/>
  <c r="R84" i="25" s="1"/>
  <c r="U84" i="25" s="1"/>
  <c r="X84" i="25" s="1"/>
  <c r="S83" i="25"/>
  <c r="R83" i="25"/>
  <c r="U83" i="25" s="1"/>
  <c r="X83" i="25" s="1"/>
  <c r="Q83" i="25"/>
  <c r="N83" i="25"/>
  <c r="S82" i="25"/>
  <c r="Q82" i="25"/>
  <c r="N82" i="25"/>
  <c r="S81" i="25"/>
  <c r="Q81" i="25"/>
  <c r="R81" i="25" s="1"/>
  <c r="U81" i="25" s="1"/>
  <c r="X81" i="25" s="1"/>
  <c r="N81" i="25"/>
  <c r="S80" i="25"/>
  <c r="R80" i="25"/>
  <c r="U80" i="25" s="1"/>
  <c r="X80" i="25" s="1"/>
  <c r="Q80" i="25"/>
  <c r="N80" i="25"/>
  <c r="S79" i="25"/>
  <c r="Q79" i="25"/>
  <c r="R79" i="25" s="1"/>
  <c r="U79" i="25" s="1"/>
  <c r="X79" i="25" s="1"/>
  <c r="N79" i="25"/>
  <c r="S76" i="25"/>
  <c r="R76" i="25"/>
  <c r="U76" i="25" s="1"/>
  <c r="X76" i="25" s="1"/>
  <c r="Q76" i="25"/>
  <c r="N76" i="25"/>
  <c r="S75" i="25"/>
  <c r="Q75" i="25"/>
  <c r="R75" i="25" s="1"/>
  <c r="U75" i="25" s="1"/>
  <c r="X75" i="25" s="1"/>
  <c r="N75" i="25"/>
  <c r="S74" i="25"/>
  <c r="Q74" i="25"/>
  <c r="N74" i="25"/>
  <c r="R74" i="25" s="1"/>
  <c r="U74" i="25" s="1"/>
  <c r="X74" i="25" s="1"/>
  <c r="S73" i="25"/>
  <c r="R73" i="25"/>
  <c r="U73" i="25" s="1"/>
  <c r="X73" i="25" s="1"/>
  <c r="Q73" i="25"/>
  <c r="N73" i="25"/>
  <c r="S72" i="25"/>
  <c r="Q72" i="25"/>
  <c r="N72" i="25"/>
  <c r="R72" i="25" s="1"/>
  <c r="U72" i="25" s="1"/>
  <c r="X72" i="25" s="1"/>
  <c r="X71" i="25"/>
  <c r="S71" i="25"/>
  <c r="Q71" i="25"/>
  <c r="R71" i="25" s="1"/>
  <c r="U71" i="25" s="1"/>
  <c r="N71" i="25"/>
  <c r="S70" i="25"/>
  <c r="R70" i="25"/>
  <c r="U70" i="25" s="1"/>
  <c r="X70" i="25" s="1"/>
  <c r="Q70" i="25"/>
  <c r="N70" i="25"/>
  <c r="S69" i="25"/>
  <c r="Q69" i="25"/>
  <c r="N69" i="25"/>
  <c r="S68" i="25"/>
  <c r="R68" i="25"/>
  <c r="U68" i="25" s="1"/>
  <c r="X68" i="25" s="1"/>
  <c r="Q68" i="25"/>
  <c r="N68" i="25"/>
  <c r="S67" i="25"/>
  <c r="Q67" i="25"/>
  <c r="R67" i="25" s="1"/>
  <c r="U67" i="25" s="1"/>
  <c r="X67" i="25" s="1"/>
  <c r="N67" i="25"/>
  <c r="U66" i="25"/>
  <c r="X66" i="25" s="1"/>
  <c r="S66" i="25"/>
  <c r="Q66" i="25"/>
  <c r="N66" i="25"/>
  <c r="R66" i="25" s="1"/>
  <c r="S65" i="25"/>
  <c r="R65" i="25"/>
  <c r="U65" i="25" s="1"/>
  <c r="X65" i="25" s="1"/>
  <c r="Q65" i="25"/>
  <c r="N65" i="25"/>
  <c r="S64" i="25"/>
  <c r="Q64" i="25"/>
  <c r="N64" i="25"/>
  <c r="S63" i="25"/>
  <c r="Q63" i="25"/>
  <c r="R63" i="25" s="1"/>
  <c r="U63" i="25" s="1"/>
  <c r="X63" i="25" s="1"/>
  <c r="N63" i="25"/>
  <c r="S62" i="25"/>
  <c r="R62" i="25"/>
  <c r="U62" i="25" s="1"/>
  <c r="X62" i="25" s="1"/>
  <c r="Q62" i="25"/>
  <c r="N62" i="25"/>
  <c r="S61" i="25"/>
  <c r="Q61" i="25"/>
  <c r="R61" i="25" s="1"/>
  <c r="U61" i="25" s="1"/>
  <c r="X61" i="25" s="1"/>
  <c r="N61" i="25"/>
  <c r="S60" i="25"/>
  <c r="R60" i="25"/>
  <c r="U60" i="25" s="1"/>
  <c r="X60" i="25" s="1"/>
  <c r="Q60" i="25"/>
  <c r="N60" i="25"/>
  <c r="S59" i="25"/>
  <c r="Q59" i="25"/>
  <c r="R59" i="25" s="1"/>
  <c r="U59" i="25" s="1"/>
  <c r="X59" i="25" s="1"/>
  <c r="N59" i="25"/>
  <c r="S58" i="25"/>
  <c r="R58" i="25"/>
  <c r="U58" i="25" s="1"/>
  <c r="X58" i="25" s="1"/>
  <c r="Q58" i="25"/>
  <c r="N58" i="25"/>
  <c r="S57" i="25"/>
  <c r="Q57" i="25"/>
  <c r="R57" i="25" s="1"/>
  <c r="U57" i="25" s="1"/>
  <c r="X57" i="25" s="1"/>
  <c r="N57" i="25"/>
  <c r="S56" i="25"/>
  <c r="R56" i="25"/>
  <c r="U56" i="25" s="1"/>
  <c r="X56" i="25" s="1"/>
  <c r="Q56" i="25"/>
  <c r="N56" i="25"/>
  <c r="S55" i="25"/>
  <c r="Q55" i="25"/>
  <c r="R55" i="25" s="1"/>
  <c r="U55" i="25" s="1"/>
  <c r="X55" i="25" s="1"/>
  <c r="N55" i="25"/>
  <c r="S54" i="25"/>
  <c r="R54" i="25"/>
  <c r="U54" i="25" s="1"/>
  <c r="X54" i="25" s="1"/>
  <c r="Q54" i="25"/>
  <c r="N54" i="25"/>
  <c r="S53" i="25"/>
  <c r="Q53" i="25"/>
  <c r="R53" i="25" s="1"/>
  <c r="U53" i="25" s="1"/>
  <c r="X53" i="25" s="1"/>
  <c r="N53" i="25"/>
  <c r="S52" i="25"/>
  <c r="R52" i="25"/>
  <c r="U52" i="25" s="1"/>
  <c r="X52" i="25" s="1"/>
  <c r="Q52" i="25"/>
  <c r="N52" i="25"/>
  <c r="S46" i="25"/>
  <c r="Q46" i="25"/>
  <c r="R46" i="25" s="1"/>
  <c r="U46" i="25" s="1"/>
  <c r="X46" i="25" s="1"/>
  <c r="N46" i="25"/>
  <c r="S45" i="25"/>
  <c r="R45" i="25"/>
  <c r="U45" i="25" s="1"/>
  <c r="X45" i="25" s="1"/>
  <c r="Q45" i="25"/>
  <c r="N45" i="25"/>
  <c r="S44" i="25"/>
  <c r="Q44" i="25"/>
  <c r="R44" i="25" s="1"/>
  <c r="U44" i="25" s="1"/>
  <c r="X44" i="25" s="1"/>
  <c r="N44" i="25"/>
  <c r="S43" i="25"/>
  <c r="R43" i="25"/>
  <c r="U43" i="25" s="1"/>
  <c r="X43" i="25" s="1"/>
  <c r="Q43" i="25"/>
  <c r="N43" i="25"/>
  <c r="S42" i="25"/>
  <c r="Q42" i="25"/>
  <c r="R42" i="25" s="1"/>
  <c r="U42" i="25" s="1"/>
  <c r="X42" i="25" s="1"/>
  <c r="N42" i="25"/>
  <c r="S41" i="25"/>
  <c r="R41" i="25"/>
  <c r="U41" i="25" s="1"/>
  <c r="X41" i="25" s="1"/>
  <c r="Q41" i="25"/>
  <c r="N41" i="25"/>
  <c r="S40" i="25"/>
  <c r="Q40" i="25"/>
  <c r="R40" i="25" s="1"/>
  <c r="U40" i="25" s="1"/>
  <c r="X40" i="25" s="1"/>
  <c r="N40" i="25"/>
  <c r="S39" i="25"/>
  <c r="R39" i="25"/>
  <c r="U39" i="25" s="1"/>
  <c r="X39" i="25" s="1"/>
  <c r="Q39" i="25"/>
  <c r="N39" i="25"/>
  <c r="S38" i="25"/>
  <c r="Q38" i="25"/>
  <c r="R38" i="25" s="1"/>
  <c r="U38" i="25" s="1"/>
  <c r="X38" i="25" s="1"/>
  <c r="N38" i="25"/>
  <c r="S37" i="25"/>
  <c r="R37" i="25"/>
  <c r="U37" i="25" s="1"/>
  <c r="X37" i="25" s="1"/>
  <c r="Q37" i="25"/>
  <c r="N37" i="25"/>
  <c r="S36" i="25"/>
  <c r="Q36" i="25"/>
  <c r="R36" i="25" s="1"/>
  <c r="U36" i="25" s="1"/>
  <c r="X36" i="25" s="1"/>
  <c r="N36" i="25"/>
  <c r="S35" i="25"/>
  <c r="R35" i="25"/>
  <c r="U35" i="25" s="1"/>
  <c r="X35" i="25" s="1"/>
  <c r="Q35" i="25"/>
  <c r="N35" i="25"/>
  <c r="S34" i="25"/>
  <c r="Q34" i="25"/>
  <c r="R34" i="25" s="1"/>
  <c r="U34" i="25" s="1"/>
  <c r="X34" i="25" s="1"/>
  <c r="N34" i="25"/>
  <c r="S33" i="25"/>
  <c r="R33" i="25"/>
  <c r="U33" i="25" s="1"/>
  <c r="X33" i="25" s="1"/>
  <c r="Q33" i="25"/>
  <c r="N33" i="25"/>
  <c r="S32" i="25"/>
  <c r="Q32" i="25"/>
  <c r="R32" i="25" s="1"/>
  <c r="U32" i="25" s="1"/>
  <c r="X32" i="25" s="1"/>
  <c r="N32" i="25"/>
  <c r="S31" i="25"/>
  <c r="R31" i="25"/>
  <c r="U31" i="25" s="1"/>
  <c r="X31" i="25" s="1"/>
  <c r="Q31" i="25"/>
  <c r="N31" i="25"/>
  <c r="S21" i="25"/>
  <c r="Q21" i="25"/>
  <c r="R21" i="25" s="1"/>
  <c r="U21" i="25" s="1"/>
  <c r="X21" i="25" s="1"/>
  <c r="N21" i="25"/>
  <c r="S20" i="25"/>
  <c r="Q20" i="25"/>
  <c r="R20" i="25" s="1"/>
  <c r="U20" i="25" s="1"/>
  <c r="X20" i="25" s="1"/>
  <c r="N20" i="25"/>
  <c r="S19" i="25"/>
  <c r="Q19" i="25"/>
  <c r="R19" i="25" s="1"/>
  <c r="U19" i="25" s="1"/>
  <c r="X19" i="25" s="1"/>
  <c r="N19" i="25"/>
  <c r="S18" i="25"/>
  <c r="Q18" i="25"/>
  <c r="N18" i="25"/>
  <c r="X17" i="25"/>
  <c r="S17" i="25"/>
  <c r="Q17" i="25"/>
  <c r="R17" i="25" s="1"/>
  <c r="U17" i="25" s="1"/>
  <c r="N17" i="25"/>
  <c r="S16" i="25"/>
  <c r="Q16" i="25"/>
  <c r="N16" i="25"/>
  <c r="X15" i="25"/>
  <c r="S15" i="25"/>
  <c r="Q15" i="25"/>
  <c r="R15" i="25" s="1"/>
  <c r="U15" i="25" s="1"/>
  <c r="N15" i="25"/>
  <c r="S14" i="25"/>
  <c r="Q14" i="25"/>
  <c r="R14" i="25" s="1"/>
  <c r="U14" i="25" s="1"/>
  <c r="X14" i="25" s="1"/>
  <c r="N14" i="25"/>
  <c r="S13" i="25"/>
  <c r="Q13" i="25"/>
  <c r="R13" i="25" s="1"/>
  <c r="U13" i="25" s="1"/>
  <c r="X13" i="25" s="1"/>
  <c r="N13" i="25"/>
  <c r="S12" i="25"/>
  <c r="Q12" i="25"/>
  <c r="R12" i="25" s="1"/>
  <c r="U12" i="25" s="1"/>
  <c r="X12" i="25" s="1"/>
  <c r="N12" i="25"/>
  <c r="S11" i="25"/>
  <c r="Q11" i="25"/>
  <c r="R11" i="25" s="1"/>
  <c r="U11" i="25" s="1"/>
  <c r="X11" i="25" s="1"/>
  <c r="N11" i="25"/>
  <c r="S10" i="25"/>
  <c r="Q10" i="25"/>
  <c r="N10" i="25"/>
  <c r="X9" i="25"/>
  <c r="S9" i="25"/>
  <c r="Q9" i="25"/>
  <c r="R9" i="25" s="1"/>
  <c r="U9" i="25" s="1"/>
  <c r="N9" i="25"/>
  <c r="S8" i="25"/>
  <c r="Q8" i="25"/>
  <c r="N8" i="25"/>
  <c r="X7" i="25"/>
  <c r="S7" i="25"/>
  <c r="Q7" i="25"/>
  <c r="R7" i="25" s="1"/>
  <c r="U7" i="25" s="1"/>
  <c r="N7" i="25"/>
  <c r="S6" i="25"/>
  <c r="Q6" i="25"/>
  <c r="R6" i="25" s="1"/>
  <c r="U6" i="25" s="1"/>
  <c r="X6" i="25" s="1"/>
  <c r="N6" i="25"/>
  <c r="S5" i="25"/>
  <c r="Q5" i="25"/>
  <c r="R5" i="25" s="1"/>
  <c r="U5" i="25" s="1"/>
  <c r="X5" i="25" s="1"/>
  <c r="N5" i="25"/>
  <c r="S4" i="25"/>
  <c r="Q4" i="25"/>
  <c r="R4" i="25" s="1"/>
  <c r="U4" i="25" s="1"/>
  <c r="X4" i="25" s="1"/>
  <c r="N4" i="25"/>
  <c r="S3" i="25"/>
  <c r="Q3" i="25"/>
  <c r="N3" i="25"/>
  <c r="R222" i="24" l="1"/>
  <c r="U222" i="24" s="1"/>
  <c r="X222" i="24" s="1"/>
  <c r="R221" i="24"/>
  <c r="U221" i="24" s="1"/>
  <c r="X221" i="24" s="1"/>
  <c r="R220" i="24"/>
  <c r="U220" i="24" s="1"/>
  <c r="X220" i="24" s="1"/>
  <c r="R219" i="24"/>
  <c r="U219" i="24" s="1"/>
  <c r="X219" i="24" s="1"/>
  <c r="Q510" i="25"/>
  <c r="R3" i="25"/>
  <c r="R10" i="25"/>
  <c r="U10" i="25" s="1"/>
  <c r="X10" i="25" s="1"/>
  <c r="R18" i="25"/>
  <c r="U18" i="25" s="1"/>
  <c r="X18" i="25" s="1"/>
  <c r="R69" i="25"/>
  <c r="U69" i="25" s="1"/>
  <c r="X69" i="25" s="1"/>
  <c r="R8" i="25"/>
  <c r="U8" i="25" s="1"/>
  <c r="X8" i="25" s="1"/>
  <c r="R16" i="25"/>
  <c r="U16" i="25" s="1"/>
  <c r="X16" i="25" s="1"/>
  <c r="R64" i="25"/>
  <c r="U64" i="25" s="1"/>
  <c r="X64" i="25" s="1"/>
  <c r="R82" i="25"/>
  <c r="U82" i="25" s="1"/>
  <c r="X82" i="25" s="1"/>
  <c r="R124" i="25"/>
  <c r="U124" i="25" s="1"/>
  <c r="X124" i="25" s="1"/>
  <c r="R220" i="25"/>
  <c r="U220" i="25" s="1"/>
  <c r="X220" i="25" s="1"/>
  <c r="R383" i="25"/>
  <c r="U383" i="25" s="1"/>
  <c r="X383" i="25" s="1"/>
  <c r="R121" i="25"/>
  <c r="U121" i="25" s="1"/>
  <c r="X121" i="25" s="1"/>
  <c r="R148" i="25"/>
  <c r="U148" i="25" s="1"/>
  <c r="X148" i="25" s="1"/>
  <c r="R153" i="25"/>
  <c r="U153" i="25" s="1"/>
  <c r="X153" i="25" s="1"/>
  <c r="R180" i="25"/>
  <c r="U180" i="25" s="1"/>
  <c r="X180" i="25" s="1"/>
  <c r="R185" i="25"/>
  <c r="U185" i="25" s="1"/>
  <c r="X185" i="25" s="1"/>
  <c r="R286" i="25"/>
  <c r="U286" i="25" s="1"/>
  <c r="X286" i="25" s="1"/>
  <c r="R290" i="25"/>
  <c r="U290" i="25" s="1"/>
  <c r="X290" i="25" s="1"/>
  <c r="R305" i="25"/>
  <c r="U305" i="25" s="1"/>
  <c r="X305" i="25" s="1"/>
  <c r="R338" i="25"/>
  <c r="U338" i="25" s="1"/>
  <c r="X338" i="25" s="1"/>
  <c r="R342" i="25"/>
  <c r="U342" i="25" s="1"/>
  <c r="X342" i="25" s="1"/>
  <c r="R352" i="25"/>
  <c r="U352" i="25" s="1"/>
  <c r="X352" i="25" s="1"/>
  <c r="R356" i="25"/>
  <c r="U356" i="25" s="1"/>
  <c r="X356" i="25" s="1"/>
  <c r="R381" i="25"/>
  <c r="U381" i="25" s="1"/>
  <c r="X381" i="25" s="1"/>
  <c r="R156" i="25"/>
  <c r="U156" i="25" s="1"/>
  <c r="X156" i="25" s="1"/>
  <c r="R188" i="25"/>
  <c r="U188" i="25" s="1"/>
  <c r="X188" i="25" s="1"/>
  <c r="R317" i="25"/>
  <c r="U317" i="25" s="1"/>
  <c r="X317" i="25" s="1"/>
  <c r="R320" i="25"/>
  <c r="U320" i="25" s="1"/>
  <c r="X320" i="25" s="1"/>
  <c r="R116" i="25"/>
  <c r="U116" i="25" s="1"/>
  <c r="X116" i="25" s="1"/>
  <c r="R212" i="25"/>
  <c r="U212" i="25" s="1"/>
  <c r="X212" i="25" s="1"/>
  <c r="R217" i="25"/>
  <c r="U217" i="25" s="1"/>
  <c r="X217" i="25" s="1"/>
  <c r="R273" i="25"/>
  <c r="U273" i="25" s="1"/>
  <c r="X273" i="25" s="1"/>
  <c r="N510" i="25"/>
  <c r="R108" i="25"/>
  <c r="U108" i="25" s="1"/>
  <c r="X108" i="25" s="1"/>
  <c r="R113" i="25"/>
  <c r="U113" i="25" s="1"/>
  <c r="X113" i="25" s="1"/>
  <c r="R140" i="25"/>
  <c r="U140" i="25" s="1"/>
  <c r="X140" i="25" s="1"/>
  <c r="R145" i="25"/>
  <c r="U145" i="25" s="1"/>
  <c r="X145" i="25" s="1"/>
  <c r="R172" i="25"/>
  <c r="U172" i="25" s="1"/>
  <c r="X172" i="25" s="1"/>
  <c r="R177" i="25"/>
  <c r="U177" i="25" s="1"/>
  <c r="X177" i="25" s="1"/>
  <c r="R204" i="25"/>
  <c r="U204" i="25" s="1"/>
  <c r="X204" i="25" s="1"/>
  <c r="R209" i="25"/>
  <c r="U209" i="25" s="1"/>
  <c r="X209" i="25" s="1"/>
  <c r="R236" i="25"/>
  <c r="U236" i="25" s="1"/>
  <c r="R253" i="25"/>
  <c r="U253" i="25" s="1"/>
  <c r="X253" i="25" s="1"/>
  <c r="R262" i="25"/>
  <c r="U262" i="25" s="1"/>
  <c r="X262" i="25" s="1"/>
  <c r="R270" i="25"/>
  <c r="U270" i="25" s="1"/>
  <c r="X270" i="25" s="1"/>
  <c r="R294" i="25"/>
  <c r="U294" i="25" s="1"/>
  <c r="X294" i="25" s="1"/>
  <c r="R309" i="25"/>
  <c r="U309" i="25" s="1"/>
  <c r="X309" i="25" s="1"/>
  <c r="R360" i="25"/>
  <c r="U360" i="25" s="1"/>
  <c r="X360" i="25" s="1"/>
  <c r="R367" i="25"/>
  <c r="U367" i="25" s="1"/>
  <c r="X367" i="25" s="1"/>
  <c r="R420" i="25"/>
  <c r="U420" i="25" s="1"/>
  <c r="X420" i="25" s="1"/>
  <c r="R237" i="25"/>
  <c r="U237" i="25" s="1"/>
  <c r="R284" i="25"/>
  <c r="U284" i="25" s="1"/>
  <c r="X284" i="25" s="1"/>
  <c r="R292" i="25"/>
  <c r="U292" i="25" s="1"/>
  <c r="X292" i="25" s="1"/>
  <c r="R307" i="25"/>
  <c r="U307" i="25" s="1"/>
  <c r="X307" i="25" s="1"/>
  <c r="R313" i="25"/>
  <c r="U313" i="25" s="1"/>
  <c r="X313" i="25" s="1"/>
  <c r="R322" i="25"/>
  <c r="U322" i="25" s="1"/>
  <c r="X322" i="25" s="1"/>
  <c r="R324" i="25"/>
  <c r="U324" i="25" s="1"/>
  <c r="X324" i="25" s="1"/>
  <c r="R336" i="25"/>
  <c r="U336" i="25" s="1"/>
  <c r="X336" i="25" s="1"/>
  <c r="R350" i="25"/>
  <c r="U350" i="25" s="1"/>
  <c r="X350" i="25" s="1"/>
  <c r="R358" i="25"/>
  <c r="U358" i="25" s="1"/>
  <c r="X358" i="25" s="1"/>
  <c r="R369" i="25"/>
  <c r="U369" i="25" s="1"/>
  <c r="X369" i="25" s="1"/>
  <c r="R377" i="25"/>
  <c r="U377" i="25" s="1"/>
  <c r="X377" i="25" s="1"/>
  <c r="R386" i="25"/>
  <c r="U386" i="25" s="1"/>
  <c r="X386" i="25" s="1"/>
  <c r="R402" i="25"/>
  <c r="U402" i="25" s="1"/>
  <c r="X402" i="25" s="1"/>
  <c r="R410" i="25"/>
  <c r="U410" i="25" s="1"/>
  <c r="X410" i="25" s="1"/>
  <c r="R425" i="25"/>
  <c r="U425" i="25" s="1"/>
  <c r="X425" i="25" s="1"/>
  <c r="R432" i="25"/>
  <c r="U432" i="25" s="1"/>
  <c r="X432" i="25" s="1"/>
  <c r="R513" i="25"/>
  <c r="U513" i="25" s="1"/>
  <c r="X513" i="25" s="1"/>
  <c r="R404" i="25"/>
  <c r="U404" i="25" s="1"/>
  <c r="X404" i="25" s="1"/>
  <c r="R435" i="25"/>
  <c r="U435" i="25" s="1"/>
  <c r="X435" i="25" s="1"/>
  <c r="R493" i="25"/>
  <c r="U493" i="25" s="1"/>
  <c r="X493" i="25" s="1"/>
  <c r="R512" i="25"/>
  <c r="U512" i="25" s="1"/>
  <c r="X512" i="25" s="1"/>
  <c r="R527" i="25"/>
  <c r="U527" i="25" s="1"/>
  <c r="X527" i="25" s="1"/>
  <c r="R445" i="25"/>
  <c r="U445" i="25" s="1"/>
  <c r="X445" i="25" s="1"/>
  <c r="R458" i="25"/>
  <c r="U458" i="25" s="1"/>
  <c r="X458" i="25" s="1"/>
  <c r="R467" i="25"/>
  <c r="U467" i="25" s="1"/>
  <c r="X467" i="25" s="1"/>
  <c r="R472" i="25"/>
  <c r="U472" i="25" s="1"/>
  <c r="X472" i="25" s="1"/>
  <c r="R475" i="25"/>
  <c r="U475" i="25" s="1"/>
  <c r="X475" i="25" s="1"/>
  <c r="R480" i="25"/>
  <c r="U480" i="25" s="1"/>
  <c r="X480" i="25" s="1"/>
  <c r="R483" i="25"/>
  <c r="U483" i="25" s="1"/>
  <c r="X483" i="25" s="1"/>
  <c r="R486" i="25"/>
  <c r="U486" i="25" s="1"/>
  <c r="X486" i="25" s="1"/>
  <c r="R489" i="25"/>
  <c r="U489" i="25" s="1"/>
  <c r="X489" i="25" s="1"/>
  <c r="R494" i="25"/>
  <c r="U494" i="25" s="1"/>
  <c r="X494" i="25" s="1"/>
  <c r="R542" i="25"/>
  <c r="U542" i="25" s="1"/>
  <c r="X542" i="25" s="1"/>
  <c r="R437" i="25"/>
  <c r="U437" i="25" s="1"/>
  <c r="X437" i="25" s="1"/>
  <c r="R447" i="25"/>
  <c r="U447" i="25" s="1"/>
  <c r="X447" i="25" s="1"/>
  <c r="R491" i="25"/>
  <c r="U491" i="25" s="1"/>
  <c r="X491" i="25" s="1"/>
  <c r="R500" i="25"/>
  <c r="U500" i="25" s="1"/>
  <c r="X500" i="25" s="1"/>
  <c r="R515" i="25"/>
  <c r="U515" i="25" s="1"/>
  <c r="X515" i="25" s="1"/>
  <c r="R516" i="25"/>
  <c r="U516" i="25" s="1"/>
  <c r="X516" i="25" s="1"/>
  <c r="R519" i="25"/>
  <c r="U519" i="25" s="1"/>
  <c r="X519" i="25" s="1"/>
  <c r="R520" i="25"/>
  <c r="U520" i="25" s="1"/>
  <c r="X520" i="25" s="1"/>
  <c r="R525" i="25"/>
  <c r="U525" i="25" s="1"/>
  <c r="X525" i="25" s="1"/>
  <c r="R534" i="25"/>
  <c r="U534" i="25" s="1"/>
  <c r="X534" i="25" s="1"/>
  <c r="R535" i="25"/>
  <c r="U535" i="25" s="1"/>
  <c r="X535" i="25" s="1"/>
  <c r="R538" i="25"/>
  <c r="U538" i="25" s="1"/>
  <c r="X538" i="25" s="1"/>
  <c r="R539" i="25"/>
  <c r="U539" i="25" s="1"/>
  <c r="X539" i="25" s="1"/>
  <c r="R543" i="25"/>
  <c r="U543" i="25" s="1"/>
  <c r="X543" i="25" s="1"/>
  <c r="R510" i="25" l="1"/>
  <c r="R608" i="25" s="1"/>
  <c r="U3" i="25"/>
  <c r="X3" i="25" s="1"/>
  <c r="X510" i="25" l="1"/>
  <c r="X608" i="25" s="1"/>
  <c r="X573" i="25"/>
  <c r="Z542" i="25" l="1"/>
  <c r="Z538" i="25"/>
  <c r="Z534" i="25"/>
  <c r="Z519" i="25"/>
  <c r="Z515" i="25"/>
  <c r="Z512" i="25"/>
  <c r="Z543" i="25"/>
  <c r="Z539" i="25"/>
  <c r="Z535" i="25"/>
  <c r="Z525" i="25"/>
  <c r="Z522" i="25"/>
  <c r="Z516" i="25"/>
  <c r="Z550" i="25"/>
  <c r="Z528" i="25"/>
  <c r="Z546" i="25"/>
  <c r="Z541" i="25"/>
  <c r="Z540" i="25"/>
  <c r="Z537" i="25"/>
  <c r="Z536" i="25"/>
  <c r="Z531" i="25"/>
  <c r="Z514" i="25"/>
  <c r="Z523" i="25"/>
  <c r="Z518" i="25"/>
  <c r="Z517" i="25"/>
  <c r="S120" i="24" l="1"/>
  <c r="Q120" i="24"/>
  <c r="N120" i="24"/>
  <c r="S118" i="24"/>
  <c r="Q118" i="24"/>
  <c r="N118" i="24"/>
  <c r="S114" i="24"/>
  <c r="Q114" i="24"/>
  <c r="N114" i="24"/>
  <c r="S113" i="24"/>
  <c r="Q113" i="24"/>
  <c r="N113" i="24"/>
  <c r="S110" i="24"/>
  <c r="Q110" i="24"/>
  <c r="N110" i="24"/>
  <c r="S109" i="24"/>
  <c r="Q109" i="24"/>
  <c r="N109" i="24"/>
  <c r="S121" i="24"/>
  <c r="Q121" i="24"/>
  <c r="N121" i="24"/>
  <c r="R110" i="24" l="1"/>
  <c r="U110" i="24" s="1"/>
  <c r="X110" i="24" s="1"/>
  <c r="R109" i="24"/>
  <c r="U109" i="24" s="1"/>
  <c r="X109" i="24" s="1"/>
  <c r="R118" i="24"/>
  <c r="U118" i="24" s="1"/>
  <c r="X118" i="24" s="1"/>
  <c r="R120" i="24"/>
  <c r="U120" i="24" s="1"/>
  <c r="X120" i="24" s="1"/>
  <c r="R113" i="24"/>
  <c r="U113" i="24" s="1"/>
  <c r="X113" i="24" s="1"/>
  <c r="R114" i="24"/>
  <c r="U114" i="24" s="1"/>
  <c r="X114" i="24" s="1"/>
  <c r="R121" i="24"/>
  <c r="U121" i="24" s="1"/>
  <c r="X121" i="24" s="1"/>
  <c r="S100" i="24"/>
  <c r="N100" i="24"/>
  <c r="S93" i="24"/>
  <c r="Q93" i="24"/>
  <c r="N93" i="24"/>
  <c r="S91" i="24"/>
  <c r="Q91" i="24"/>
  <c r="N91" i="24"/>
  <c r="S87" i="24"/>
  <c r="Q87" i="24"/>
  <c r="N87" i="24"/>
  <c r="S85" i="24"/>
  <c r="Q85" i="24"/>
  <c r="N85" i="24"/>
  <c r="S88" i="24"/>
  <c r="Q88" i="24"/>
  <c r="N88" i="24"/>
  <c r="R100" i="24" l="1"/>
  <c r="U100" i="24" s="1"/>
  <c r="X100" i="24" s="1"/>
  <c r="R85" i="24"/>
  <c r="U85" i="24" s="1"/>
  <c r="X85" i="24" s="1"/>
  <c r="R93" i="24"/>
  <c r="U93" i="24" s="1"/>
  <c r="X93" i="24" s="1"/>
  <c r="R88" i="24"/>
  <c r="U88" i="24" s="1"/>
  <c r="X88" i="24" s="1"/>
  <c r="R91" i="24"/>
  <c r="U91" i="24" s="1"/>
  <c r="X91" i="24" s="1"/>
  <c r="R87" i="24"/>
  <c r="U87" i="24" s="1"/>
  <c r="X87" i="24" s="1"/>
  <c r="N158" i="24"/>
  <c r="N157" i="24"/>
  <c r="S157" i="24"/>
  <c r="Q157" i="24"/>
  <c r="S153" i="24"/>
  <c r="Q153" i="24"/>
  <c r="N153" i="24"/>
  <c r="S155" i="24"/>
  <c r="Q155" i="24"/>
  <c r="N155" i="24"/>
  <c r="R157" i="24" l="1"/>
  <c r="U157" i="24" s="1"/>
  <c r="X157" i="24" s="1"/>
  <c r="R153" i="24"/>
  <c r="U153" i="24" s="1"/>
  <c r="X153" i="24" s="1"/>
  <c r="R155" i="24"/>
  <c r="U155" i="24" s="1"/>
  <c r="X155" i="24" s="1"/>
  <c r="S12" i="24"/>
  <c r="Q12" i="24"/>
  <c r="N12" i="24"/>
  <c r="R12" i="24" l="1"/>
  <c r="U12" i="24" s="1"/>
  <c r="X12" i="24" s="1"/>
  <c r="Q10" i="24"/>
  <c r="Q11" i="24"/>
  <c r="N7" i="24"/>
  <c r="N8" i="24"/>
  <c r="Q8" i="24"/>
  <c r="S8" i="24"/>
  <c r="R8" i="24" l="1"/>
  <c r="U8" i="24" s="1"/>
  <c r="X8" i="24" s="1"/>
  <c r="S185" i="24" l="1"/>
  <c r="Q185" i="24"/>
  <c r="N185" i="24"/>
  <c r="R185" i="24" l="1"/>
  <c r="U185" i="24" s="1"/>
  <c r="X185" i="24" s="1"/>
  <c r="S192" i="24"/>
  <c r="Q192" i="24"/>
  <c r="N192" i="24"/>
  <c r="Q171" i="24"/>
  <c r="Q188" i="24"/>
  <c r="Q189" i="24"/>
  <c r="Q190" i="24"/>
  <c r="Q191" i="24"/>
  <c r="Q193" i="24"/>
  <c r="Q194" i="24"/>
  <c r="Q186" i="24"/>
  <c r="Q187" i="24"/>
  <c r="Q208" i="24"/>
  <c r="S170" i="24"/>
  <c r="Q170" i="24"/>
  <c r="N170" i="24"/>
  <c r="S167" i="24"/>
  <c r="Q167" i="24"/>
  <c r="N167" i="24"/>
  <c r="Q182" i="24"/>
  <c r="Q181" i="24"/>
  <c r="Q204" i="24"/>
  <c r="Q203" i="24"/>
  <c r="Q179" i="24"/>
  <c r="Q180" i="24"/>
  <c r="S197" i="24"/>
  <c r="Q197" i="24"/>
  <c r="N197" i="24"/>
  <c r="Q198" i="24"/>
  <c r="Q177" i="24"/>
  <c r="N177" i="24"/>
  <c r="Q202" i="24"/>
  <c r="N202" i="24"/>
  <c r="Q201" i="24"/>
  <c r="N201" i="24"/>
  <c r="S201" i="24"/>
  <c r="Q200" i="24"/>
  <c r="N200" i="24"/>
  <c r="Q199" i="24"/>
  <c r="N199" i="24"/>
  <c r="S199" i="24"/>
  <c r="Q196" i="24"/>
  <c r="Q195" i="24"/>
  <c r="S195" i="24"/>
  <c r="N195" i="24"/>
  <c r="Q234" i="24"/>
  <c r="Q233" i="24"/>
  <c r="Q232" i="24"/>
  <c r="Q231" i="24"/>
  <c r="Q230" i="24"/>
  <c r="Q229" i="24"/>
  <c r="Q228" i="24"/>
  <c r="Q227" i="24"/>
  <c r="Q178" i="24"/>
  <c r="Q184" i="24"/>
  <c r="Q183" i="24"/>
  <c r="N208" i="24"/>
  <c r="N207" i="24"/>
  <c r="S207" i="24"/>
  <c r="Q207" i="24"/>
  <c r="Q332" i="24"/>
  <c r="S205" i="24"/>
  <c r="Q205" i="24"/>
  <c r="N205" i="24"/>
  <c r="R192" i="24" l="1"/>
  <c r="U192" i="24" s="1"/>
  <c r="X192" i="24" s="1"/>
  <c r="R170" i="24"/>
  <c r="U170" i="24" s="1"/>
  <c r="X170" i="24" s="1"/>
  <c r="R167" i="24"/>
  <c r="U167" i="24" s="1"/>
  <c r="X167" i="24" s="1"/>
  <c r="R197" i="24"/>
  <c r="U197" i="24" s="1"/>
  <c r="X197" i="24" s="1"/>
  <c r="R201" i="24"/>
  <c r="U201" i="24" s="1"/>
  <c r="X201" i="24" s="1"/>
  <c r="R199" i="24"/>
  <c r="U199" i="24" s="1"/>
  <c r="X199" i="24" s="1"/>
  <c r="R195" i="24"/>
  <c r="U195" i="24" s="1"/>
  <c r="X195" i="24" s="1"/>
  <c r="R207" i="24"/>
  <c r="U207" i="24" s="1"/>
  <c r="X207" i="24" s="1"/>
  <c r="R205" i="24"/>
  <c r="U205" i="24" s="1"/>
  <c r="X205" i="24" s="1"/>
  <c r="Q243" i="24"/>
  <c r="Q242" i="24"/>
  <c r="Q241" i="24"/>
  <c r="Q240" i="24"/>
  <c r="Q239" i="24"/>
  <c r="Q238" i="24"/>
  <c r="Q237" i="24"/>
  <c r="Q236" i="24"/>
  <c r="Q235" i="24"/>
  <c r="S63" i="24"/>
  <c r="Q63" i="24"/>
  <c r="N63" i="24"/>
  <c r="Q67" i="24"/>
  <c r="R63" i="24" l="1"/>
  <c r="U63" i="24" s="1"/>
  <c r="X63" i="24" s="1"/>
  <c r="Q216" i="24"/>
  <c r="Q215" i="24"/>
  <c r="Q214" i="24"/>
  <c r="Q213" i="24"/>
  <c r="Q210" i="24"/>
  <c r="Q211" i="24"/>
  <c r="Q212" i="24"/>
  <c r="Q209" i="24"/>
  <c r="Q266" i="24"/>
  <c r="Q267" i="24"/>
  <c r="Q268" i="24"/>
  <c r="Q269" i="24"/>
  <c r="Q270" i="24"/>
  <c r="Q271" i="24"/>
  <c r="Q272" i="24"/>
  <c r="Q273" i="24"/>
  <c r="Q274" i="24"/>
  <c r="Q275" i="24"/>
  <c r="Q276" i="24"/>
  <c r="Q277" i="24"/>
  <c r="Q278" i="24"/>
  <c r="Q279" i="24"/>
  <c r="Q280" i="24"/>
  <c r="Q281" i="24"/>
  <c r="Q282" i="24"/>
  <c r="Q283" i="24"/>
  <c r="Q265" i="24"/>
  <c r="S211" i="24" l="1"/>
  <c r="N211" i="24"/>
  <c r="S209" i="24"/>
  <c r="N209" i="24"/>
  <c r="S248" i="24"/>
  <c r="Q248" i="24"/>
  <c r="N248" i="24"/>
  <c r="R209" i="24" l="1"/>
  <c r="U209" i="24" s="1"/>
  <c r="X209" i="24" s="1"/>
  <c r="R211" i="24"/>
  <c r="U211" i="24" s="1"/>
  <c r="X211" i="24" s="1"/>
  <c r="R248" i="24"/>
  <c r="U248" i="24" s="1"/>
  <c r="X248" i="24" s="1"/>
  <c r="S34" i="24" l="1"/>
  <c r="Q34" i="24"/>
  <c r="N34" i="24"/>
  <c r="S32" i="24"/>
  <c r="Q32" i="24"/>
  <c r="N32" i="24"/>
  <c r="R34" i="24" l="1"/>
  <c r="U34" i="24" s="1"/>
  <c r="X34" i="24" s="1"/>
  <c r="R32" i="24"/>
  <c r="U32" i="24" s="1"/>
  <c r="X32" i="24" s="1"/>
  <c r="Z313" i="24"/>
  <c r="S313" i="24"/>
  <c r="Q313" i="24"/>
  <c r="N313" i="24"/>
  <c r="S137" i="24"/>
  <c r="Q137" i="24"/>
  <c r="N137" i="24"/>
  <c r="R313" i="24" l="1"/>
  <c r="U313" i="24" s="1"/>
  <c r="X313" i="24" s="1"/>
  <c r="R137" i="24"/>
  <c r="U137" i="24" s="1"/>
  <c r="X137" i="24" s="1"/>
  <c r="Z318" i="24"/>
  <c r="S318" i="24"/>
  <c r="Q318" i="24"/>
  <c r="N318" i="24"/>
  <c r="R318" i="24" l="1"/>
  <c r="U318" i="24" s="1"/>
  <c r="X318" i="24" s="1"/>
  <c r="S59" i="24"/>
  <c r="Q59" i="24"/>
  <c r="N59" i="24"/>
  <c r="S64" i="24"/>
  <c r="Q64" i="24"/>
  <c r="N64" i="24"/>
  <c r="R59" i="24" l="1"/>
  <c r="U59" i="24" s="1"/>
  <c r="X59" i="24" s="1"/>
  <c r="R64" i="24"/>
  <c r="U64" i="24" s="1"/>
  <c r="X64" i="24" s="1"/>
  <c r="S67" i="24"/>
  <c r="N67" i="24"/>
  <c r="S66" i="24"/>
  <c r="Q66" i="24"/>
  <c r="N66" i="24"/>
  <c r="R67" i="24" l="1"/>
  <c r="U67" i="24" s="1"/>
  <c r="X67" i="24" s="1"/>
  <c r="R66" i="24"/>
  <c r="U66" i="24" s="1"/>
  <c r="X66" i="24" s="1"/>
  <c r="S10" i="24"/>
  <c r="N10" i="24"/>
  <c r="R10" i="24" l="1"/>
  <c r="U10" i="24" s="1"/>
  <c r="X10" i="24" s="1"/>
  <c r="N288" i="24"/>
  <c r="Q288" i="24"/>
  <c r="S288" i="24"/>
  <c r="N289" i="24"/>
  <c r="Q289" i="24"/>
  <c r="S289" i="24"/>
  <c r="N290" i="24"/>
  <c r="Q290" i="24"/>
  <c r="S290" i="24"/>
  <c r="N291" i="24"/>
  <c r="Q291" i="24"/>
  <c r="S291" i="24"/>
  <c r="N292" i="24"/>
  <c r="Q292" i="24"/>
  <c r="S292" i="24"/>
  <c r="N247" i="24"/>
  <c r="Q247" i="24"/>
  <c r="S247" i="24"/>
  <c r="N249" i="24"/>
  <c r="Q249" i="24"/>
  <c r="S249" i="24"/>
  <c r="N250" i="24"/>
  <c r="Q250" i="24"/>
  <c r="S250" i="24"/>
  <c r="N251" i="24"/>
  <c r="Q251" i="24"/>
  <c r="S251" i="24"/>
  <c r="N252" i="24"/>
  <c r="Q252" i="24"/>
  <c r="S252" i="24"/>
  <c r="N253" i="24"/>
  <c r="Q253" i="24"/>
  <c r="S253" i="24"/>
  <c r="N254" i="24"/>
  <c r="Q254" i="24"/>
  <c r="S254" i="24"/>
  <c r="N255" i="24"/>
  <c r="Q255" i="24"/>
  <c r="S255" i="24"/>
  <c r="N256" i="24"/>
  <c r="Q256" i="24"/>
  <c r="S256" i="24"/>
  <c r="N257" i="24"/>
  <c r="Q257" i="24"/>
  <c r="S257" i="24"/>
  <c r="N258" i="24"/>
  <c r="Q258" i="24"/>
  <c r="S258" i="24"/>
  <c r="N259" i="24"/>
  <c r="Q259" i="24"/>
  <c r="S259" i="24"/>
  <c r="N260" i="24"/>
  <c r="Q260" i="24"/>
  <c r="S260" i="24"/>
  <c r="N261" i="24"/>
  <c r="Q261" i="24"/>
  <c r="S261" i="24"/>
  <c r="N262" i="24"/>
  <c r="Q262" i="24"/>
  <c r="S262" i="24"/>
  <c r="N263" i="24"/>
  <c r="Q263" i="24"/>
  <c r="S263" i="24"/>
  <c r="N264" i="24"/>
  <c r="Q264" i="24"/>
  <c r="S264" i="24"/>
  <c r="N265" i="24"/>
  <c r="S265" i="24"/>
  <c r="N266" i="24"/>
  <c r="S266" i="24"/>
  <c r="N267" i="24"/>
  <c r="S267" i="24"/>
  <c r="N268" i="24"/>
  <c r="S268" i="24"/>
  <c r="N269" i="24"/>
  <c r="S269" i="24"/>
  <c r="N270" i="24"/>
  <c r="S270" i="24"/>
  <c r="N271" i="24"/>
  <c r="S271" i="24"/>
  <c r="N272" i="24"/>
  <c r="S272" i="24"/>
  <c r="N273" i="24"/>
  <c r="S273" i="24"/>
  <c r="N274" i="24"/>
  <c r="S274" i="24"/>
  <c r="N275" i="24"/>
  <c r="S275" i="24"/>
  <c r="N276" i="24"/>
  <c r="S276" i="24"/>
  <c r="N277" i="24"/>
  <c r="S277" i="24"/>
  <c r="N278" i="24"/>
  <c r="S278" i="24"/>
  <c r="N279" i="24"/>
  <c r="S279" i="24"/>
  <c r="N280" i="24"/>
  <c r="S280" i="24"/>
  <c r="N281" i="24"/>
  <c r="S281" i="24"/>
  <c r="N282" i="24"/>
  <c r="S282" i="24"/>
  <c r="N283" i="24"/>
  <c r="S283" i="24"/>
  <c r="S246" i="24"/>
  <c r="Q246" i="24"/>
  <c r="N246" i="24"/>
  <c r="N212" i="24"/>
  <c r="S212" i="24"/>
  <c r="N213" i="24"/>
  <c r="S213" i="24"/>
  <c r="N214" i="24"/>
  <c r="S214" i="24"/>
  <c r="N215" i="24"/>
  <c r="S215" i="24"/>
  <c r="N216" i="24"/>
  <c r="S216" i="24"/>
  <c r="N217" i="24"/>
  <c r="Q217" i="24"/>
  <c r="S217" i="24"/>
  <c r="S210" i="24"/>
  <c r="N210" i="24"/>
  <c r="U286" i="24"/>
  <c r="S286" i="24"/>
  <c r="Q286" i="24"/>
  <c r="S287" i="24"/>
  <c r="Q287" i="24"/>
  <c r="N287" i="24"/>
  <c r="N172" i="24"/>
  <c r="Q172" i="24"/>
  <c r="S172" i="24"/>
  <c r="N173" i="24"/>
  <c r="Q173" i="24"/>
  <c r="S173" i="24"/>
  <c r="N174" i="24"/>
  <c r="Q174" i="24"/>
  <c r="S174" i="24"/>
  <c r="N175" i="24"/>
  <c r="Q175" i="24"/>
  <c r="S175" i="24"/>
  <c r="N176" i="24"/>
  <c r="Q176" i="24"/>
  <c r="S176" i="24"/>
  <c r="S177" i="24"/>
  <c r="N178" i="24"/>
  <c r="S178" i="24"/>
  <c r="N179" i="24"/>
  <c r="S179" i="24"/>
  <c r="N180" i="24"/>
  <c r="S180" i="24"/>
  <c r="N181" i="24"/>
  <c r="S181" i="24"/>
  <c r="N182" i="24"/>
  <c r="S182" i="24"/>
  <c r="N183" i="24"/>
  <c r="S183" i="24"/>
  <c r="N184" i="24"/>
  <c r="S184" i="24"/>
  <c r="N227" i="24"/>
  <c r="S227" i="24"/>
  <c r="N228" i="24"/>
  <c r="S228" i="24"/>
  <c r="N229" i="24"/>
  <c r="S229" i="24"/>
  <c r="N230" i="24"/>
  <c r="S230" i="24"/>
  <c r="N231" i="24"/>
  <c r="S231" i="24"/>
  <c r="N232" i="24"/>
  <c r="S232" i="24"/>
  <c r="N233" i="24"/>
  <c r="S233" i="24"/>
  <c r="N234" i="24"/>
  <c r="S234" i="24"/>
  <c r="N235" i="24"/>
  <c r="S235" i="24"/>
  <c r="N236" i="24"/>
  <c r="S236" i="24"/>
  <c r="N237" i="24"/>
  <c r="S237" i="24"/>
  <c r="N238" i="24"/>
  <c r="S238" i="24"/>
  <c r="N239" i="24"/>
  <c r="S239" i="24"/>
  <c r="N240" i="24"/>
  <c r="S240" i="24"/>
  <c r="N241" i="24"/>
  <c r="S241" i="24"/>
  <c r="N242" i="24"/>
  <c r="S242" i="24"/>
  <c r="N243" i="24"/>
  <c r="S243" i="24"/>
  <c r="N244" i="24"/>
  <c r="Q244" i="24"/>
  <c r="S244" i="24"/>
  <c r="N245" i="24"/>
  <c r="Q245" i="24"/>
  <c r="S245" i="24"/>
  <c r="N186" i="24"/>
  <c r="S186" i="24"/>
  <c r="N187" i="24"/>
  <c r="S187" i="24"/>
  <c r="N188" i="24"/>
  <c r="S188" i="24"/>
  <c r="N189" i="24"/>
  <c r="S189" i="24"/>
  <c r="N190" i="24"/>
  <c r="S190" i="24"/>
  <c r="N191" i="24"/>
  <c r="S191" i="24"/>
  <c r="N193" i="24"/>
  <c r="S193" i="24"/>
  <c r="N194" i="24"/>
  <c r="S194" i="24"/>
  <c r="N196" i="24"/>
  <c r="S196" i="24"/>
  <c r="N198" i="24"/>
  <c r="S198" i="24"/>
  <c r="S200" i="24"/>
  <c r="S202" i="24"/>
  <c r="N203" i="24"/>
  <c r="S203" i="24"/>
  <c r="N204" i="24"/>
  <c r="S204" i="24"/>
  <c r="N206" i="24"/>
  <c r="Q206" i="24"/>
  <c r="S206" i="24"/>
  <c r="S208" i="24"/>
  <c r="N169" i="24"/>
  <c r="Q169" i="24"/>
  <c r="S169" i="24"/>
  <c r="N171" i="24"/>
  <c r="S171" i="24"/>
  <c r="S168" i="24"/>
  <c r="Q168" i="24"/>
  <c r="N168" i="24"/>
  <c r="N151" i="24"/>
  <c r="Q151" i="24"/>
  <c r="S151" i="24"/>
  <c r="N152" i="24"/>
  <c r="Q152" i="24"/>
  <c r="S152" i="24"/>
  <c r="N154" i="24"/>
  <c r="Q154" i="24"/>
  <c r="S154" i="24"/>
  <c r="N156" i="24"/>
  <c r="Q156" i="24"/>
  <c r="S156" i="24"/>
  <c r="Q158" i="24"/>
  <c r="S158" i="24"/>
  <c r="N159" i="24"/>
  <c r="Q159" i="24"/>
  <c r="S159" i="24"/>
  <c r="N160" i="24"/>
  <c r="Q160" i="24"/>
  <c r="S160" i="24"/>
  <c r="N161" i="24"/>
  <c r="Q161" i="24"/>
  <c r="S161" i="24"/>
  <c r="N162" i="24"/>
  <c r="Q162" i="24"/>
  <c r="S162" i="24"/>
  <c r="N163" i="24"/>
  <c r="Q163" i="24"/>
  <c r="S163" i="24"/>
  <c r="N164" i="24"/>
  <c r="Q164" i="24"/>
  <c r="S164" i="24"/>
  <c r="N165" i="24"/>
  <c r="Q165" i="24"/>
  <c r="S165" i="24"/>
  <c r="N150" i="24"/>
  <c r="S150" i="24"/>
  <c r="Q150" i="24"/>
  <c r="U166" i="24"/>
  <c r="S166" i="24"/>
  <c r="Q166" i="24"/>
  <c r="R246" i="24" l="1"/>
  <c r="U246" i="24" s="1"/>
  <c r="X246" i="24" s="1"/>
  <c r="R210" i="24"/>
  <c r="U210" i="24" s="1"/>
  <c r="X210" i="24" s="1"/>
  <c r="R212" i="24"/>
  <c r="U212" i="24" s="1"/>
  <c r="X212" i="24" s="1"/>
  <c r="R281" i="24"/>
  <c r="U281" i="24" s="1"/>
  <c r="X281" i="24" s="1"/>
  <c r="R280" i="24"/>
  <c r="U280" i="24" s="1"/>
  <c r="X280" i="24" s="1"/>
  <c r="R277" i="24"/>
  <c r="U277" i="24" s="1"/>
  <c r="X277" i="24" s="1"/>
  <c r="R276" i="24"/>
  <c r="U276" i="24" s="1"/>
  <c r="X276" i="24" s="1"/>
  <c r="R273" i="24"/>
  <c r="U273" i="24" s="1"/>
  <c r="X273" i="24" s="1"/>
  <c r="R272" i="24"/>
  <c r="U272" i="24" s="1"/>
  <c r="X272" i="24" s="1"/>
  <c r="R269" i="24"/>
  <c r="U269" i="24" s="1"/>
  <c r="X269" i="24" s="1"/>
  <c r="R268" i="24"/>
  <c r="U268" i="24" s="1"/>
  <c r="X268" i="24" s="1"/>
  <c r="R265" i="24"/>
  <c r="U265" i="24" s="1"/>
  <c r="X265" i="24" s="1"/>
  <c r="R264" i="24"/>
  <c r="U264" i="24" s="1"/>
  <c r="X264" i="24" s="1"/>
  <c r="R261" i="24"/>
  <c r="U261" i="24" s="1"/>
  <c r="X261" i="24" s="1"/>
  <c r="R260" i="24"/>
  <c r="U260" i="24" s="1"/>
  <c r="X260" i="24" s="1"/>
  <c r="R257" i="24"/>
  <c r="U257" i="24" s="1"/>
  <c r="X257" i="24" s="1"/>
  <c r="R256" i="24"/>
  <c r="U256" i="24" s="1"/>
  <c r="X256" i="24" s="1"/>
  <c r="R253" i="24"/>
  <c r="U253" i="24" s="1"/>
  <c r="X253" i="24" s="1"/>
  <c r="R252" i="24"/>
  <c r="U252" i="24" s="1"/>
  <c r="X252" i="24" s="1"/>
  <c r="R249" i="24"/>
  <c r="U249" i="24" s="1"/>
  <c r="X249" i="24" s="1"/>
  <c r="R292" i="24"/>
  <c r="U292" i="24" s="1"/>
  <c r="X292" i="24" s="1"/>
  <c r="R217" i="24"/>
  <c r="U217" i="24" s="1"/>
  <c r="X217" i="24" s="1"/>
  <c r="R216" i="24"/>
  <c r="U216" i="24" s="1"/>
  <c r="X216" i="24" s="1"/>
  <c r="R213" i="24"/>
  <c r="U213" i="24" s="1"/>
  <c r="X213" i="24" s="1"/>
  <c r="R291" i="24"/>
  <c r="U291" i="24" s="1"/>
  <c r="X291" i="24" s="1"/>
  <c r="R290" i="24"/>
  <c r="U290" i="24" s="1"/>
  <c r="X290" i="24" s="1"/>
  <c r="R286" i="24"/>
  <c r="R283" i="24"/>
  <c r="U283" i="24" s="1"/>
  <c r="X283" i="24" s="1"/>
  <c r="R282" i="24"/>
  <c r="U282" i="24" s="1"/>
  <c r="X282" i="24" s="1"/>
  <c r="R279" i="24"/>
  <c r="U279" i="24" s="1"/>
  <c r="X279" i="24" s="1"/>
  <c r="R278" i="24"/>
  <c r="U278" i="24" s="1"/>
  <c r="X278" i="24" s="1"/>
  <c r="R275" i="24"/>
  <c r="U275" i="24" s="1"/>
  <c r="X275" i="24" s="1"/>
  <c r="R274" i="24"/>
  <c r="U274" i="24" s="1"/>
  <c r="X274" i="24" s="1"/>
  <c r="R271" i="24"/>
  <c r="U271" i="24" s="1"/>
  <c r="X271" i="24" s="1"/>
  <c r="R270" i="24"/>
  <c r="U270" i="24" s="1"/>
  <c r="X270" i="24" s="1"/>
  <c r="R267" i="24"/>
  <c r="U267" i="24" s="1"/>
  <c r="X267" i="24" s="1"/>
  <c r="R266" i="24"/>
  <c r="U266" i="24" s="1"/>
  <c r="X266" i="24" s="1"/>
  <c r="R263" i="24"/>
  <c r="U263" i="24" s="1"/>
  <c r="X263" i="24" s="1"/>
  <c r="R262" i="24"/>
  <c r="U262" i="24" s="1"/>
  <c r="X262" i="24" s="1"/>
  <c r="R259" i="24"/>
  <c r="U259" i="24" s="1"/>
  <c r="X259" i="24" s="1"/>
  <c r="R258" i="24"/>
  <c r="U258" i="24" s="1"/>
  <c r="X258" i="24" s="1"/>
  <c r="R255" i="24"/>
  <c r="U255" i="24" s="1"/>
  <c r="X255" i="24" s="1"/>
  <c r="R254" i="24"/>
  <c r="U254" i="24" s="1"/>
  <c r="X254" i="24" s="1"/>
  <c r="R251" i="24"/>
  <c r="U251" i="24" s="1"/>
  <c r="X251" i="24" s="1"/>
  <c r="R250" i="24"/>
  <c r="U250" i="24" s="1"/>
  <c r="X250" i="24" s="1"/>
  <c r="R247" i="24"/>
  <c r="U247" i="24" s="1"/>
  <c r="X247" i="24" s="1"/>
  <c r="R288" i="24"/>
  <c r="U288" i="24" s="1"/>
  <c r="X288" i="24" s="1"/>
  <c r="R215" i="24"/>
  <c r="U215" i="24" s="1"/>
  <c r="X215" i="24" s="1"/>
  <c r="R214" i="24"/>
  <c r="U214" i="24" s="1"/>
  <c r="X214" i="24" s="1"/>
  <c r="R289" i="24"/>
  <c r="U289" i="24" s="1"/>
  <c r="X289" i="24" s="1"/>
  <c r="R203" i="24"/>
  <c r="U203" i="24" s="1"/>
  <c r="X203" i="24" s="1"/>
  <c r="R196" i="24"/>
  <c r="U196" i="24" s="1"/>
  <c r="X196" i="24" s="1"/>
  <c r="R190" i="24"/>
  <c r="U190" i="24" s="1"/>
  <c r="X190" i="24" s="1"/>
  <c r="R287" i="24"/>
  <c r="U287" i="24" s="1"/>
  <c r="X287" i="24" s="1"/>
  <c r="R208" i="24"/>
  <c r="U208" i="24" s="1"/>
  <c r="X208" i="24" s="1"/>
  <c r="R202" i="24"/>
  <c r="U202" i="24" s="1"/>
  <c r="X202" i="24" s="1"/>
  <c r="R194" i="24"/>
  <c r="U194" i="24" s="1"/>
  <c r="X194" i="24" s="1"/>
  <c r="R189" i="24"/>
  <c r="U189" i="24" s="1"/>
  <c r="X189" i="24" s="1"/>
  <c r="R186" i="24"/>
  <c r="U186" i="24" s="1"/>
  <c r="X186" i="24" s="1"/>
  <c r="R245" i="24"/>
  <c r="U245" i="24" s="1"/>
  <c r="X245" i="24" s="1"/>
  <c r="R242" i="24"/>
  <c r="U242" i="24" s="1"/>
  <c r="X242" i="24" s="1"/>
  <c r="R241" i="24"/>
  <c r="U241" i="24" s="1"/>
  <c r="X241" i="24" s="1"/>
  <c r="R238" i="24"/>
  <c r="U238" i="24" s="1"/>
  <c r="X238" i="24" s="1"/>
  <c r="R237" i="24"/>
  <c r="U237" i="24" s="1"/>
  <c r="X237" i="24" s="1"/>
  <c r="R234" i="24"/>
  <c r="U234" i="24" s="1"/>
  <c r="X234" i="24" s="1"/>
  <c r="R233" i="24"/>
  <c r="U233" i="24" s="1"/>
  <c r="X233" i="24" s="1"/>
  <c r="R230" i="24"/>
  <c r="U230" i="24" s="1"/>
  <c r="X230" i="24" s="1"/>
  <c r="R229" i="24"/>
  <c r="U229" i="24" s="1"/>
  <c r="X229" i="24" s="1"/>
  <c r="R184" i="24"/>
  <c r="U184" i="24" s="1"/>
  <c r="X184" i="24" s="1"/>
  <c r="R183" i="24"/>
  <c r="U183" i="24" s="1"/>
  <c r="X183" i="24" s="1"/>
  <c r="R180" i="24"/>
  <c r="U180" i="24" s="1"/>
  <c r="X180" i="24" s="1"/>
  <c r="R179" i="24"/>
  <c r="U179" i="24" s="1"/>
  <c r="X179" i="24" s="1"/>
  <c r="R176" i="24"/>
  <c r="U176" i="24" s="1"/>
  <c r="X176" i="24" s="1"/>
  <c r="R175" i="24"/>
  <c r="U175" i="24" s="1"/>
  <c r="X175" i="24" s="1"/>
  <c r="R172" i="24"/>
  <c r="U172" i="24" s="1"/>
  <c r="X172" i="24" s="1"/>
  <c r="R169" i="24"/>
  <c r="U169" i="24" s="1"/>
  <c r="X169" i="24" s="1"/>
  <c r="R166" i="24"/>
  <c r="R165" i="24"/>
  <c r="U165" i="24" s="1"/>
  <c r="X165" i="24" s="1"/>
  <c r="R164" i="24"/>
  <c r="U164" i="24" s="1"/>
  <c r="X164" i="24" s="1"/>
  <c r="R161" i="24"/>
  <c r="U161" i="24" s="1"/>
  <c r="X161" i="24" s="1"/>
  <c r="R156" i="24"/>
  <c r="U156" i="24" s="1"/>
  <c r="X156" i="24" s="1"/>
  <c r="R168" i="24"/>
  <c r="U168" i="24" s="1"/>
  <c r="X168" i="24" s="1"/>
  <c r="R171" i="24"/>
  <c r="U171" i="24" s="1"/>
  <c r="X171" i="24" s="1"/>
  <c r="R206" i="24"/>
  <c r="U206" i="24" s="1"/>
  <c r="X206" i="24" s="1"/>
  <c r="R204" i="24"/>
  <c r="U204" i="24" s="1"/>
  <c r="X204" i="24" s="1"/>
  <c r="R200" i="24"/>
  <c r="U200" i="24" s="1"/>
  <c r="X200" i="24" s="1"/>
  <c r="R198" i="24"/>
  <c r="U198" i="24" s="1"/>
  <c r="X198" i="24" s="1"/>
  <c r="R193" i="24"/>
  <c r="U193" i="24" s="1"/>
  <c r="X193" i="24" s="1"/>
  <c r="R191" i="24"/>
  <c r="U191" i="24" s="1"/>
  <c r="X191" i="24" s="1"/>
  <c r="R188" i="24"/>
  <c r="U188" i="24" s="1"/>
  <c r="X188" i="24" s="1"/>
  <c r="R187" i="24"/>
  <c r="U187" i="24" s="1"/>
  <c r="X187" i="24" s="1"/>
  <c r="R244" i="24"/>
  <c r="U244" i="24" s="1"/>
  <c r="X244" i="24" s="1"/>
  <c r="R243" i="24"/>
  <c r="U243" i="24" s="1"/>
  <c r="X243" i="24" s="1"/>
  <c r="R240" i="24"/>
  <c r="U240" i="24" s="1"/>
  <c r="X240" i="24" s="1"/>
  <c r="R239" i="24"/>
  <c r="U239" i="24" s="1"/>
  <c r="X239" i="24" s="1"/>
  <c r="R236" i="24"/>
  <c r="U236" i="24" s="1"/>
  <c r="X236" i="24" s="1"/>
  <c r="R235" i="24"/>
  <c r="U235" i="24" s="1"/>
  <c r="X235" i="24" s="1"/>
  <c r="R232" i="24"/>
  <c r="U232" i="24" s="1"/>
  <c r="X232" i="24" s="1"/>
  <c r="R231" i="24"/>
  <c r="U231" i="24" s="1"/>
  <c r="X231" i="24" s="1"/>
  <c r="R228" i="24"/>
  <c r="U228" i="24" s="1"/>
  <c r="X228" i="24" s="1"/>
  <c r="R227" i="24"/>
  <c r="U227" i="24" s="1"/>
  <c r="X227" i="24" s="1"/>
  <c r="R182" i="24"/>
  <c r="U182" i="24" s="1"/>
  <c r="X182" i="24" s="1"/>
  <c r="R181" i="24"/>
  <c r="U181" i="24" s="1"/>
  <c r="X181" i="24" s="1"/>
  <c r="R178" i="24"/>
  <c r="U178" i="24" s="1"/>
  <c r="X178" i="24" s="1"/>
  <c r="R177" i="24"/>
  <c r="U177" i="24" s="1"/>
  <c r="X177" i="24" s="1"/>
  <c r="R174" i="24"/>
  <c r="U174" i="24" s="1"/>
  <c r="X174" i="24" s="1"/>
  <c r="R173" i="24"/>
  <c r="U173" i="24" s="1"/>
  <c r="X173" i="24" s="1"/>
  <c r="R162" i="24"/>
  <c r="U162" i="24" s="1"/>
  <c r="X162" i="24" s="1"/>
  <c r="R158" i="24"/>
  <c r="U158" i="24" s="1"/>
  <c r="X158" i="24" s="1"/>
  <c r="R151" i="24"/>
  <c r="U151" i="24" s="1"/>
  <c r="X151" i="24" s="1"/>
  <c r="R163" i="24"/>
  <c r="U163" i="24" s="1"/>
  <c r="X163" i="24" s="1"/>
  <c r="R159" i="24"/>
  <c r="U159" i="24" s="1"/>
  <c r="X159" i="24" s="1"/>
  <c r="R152" i="24"/>
  <c r="U152" i="24" s="1"/>
  <c r="X152" i="24" s="1"/>
  <c r="R160" i="24"/>
  <c r="U160" i="24" s="1"/>
  <c r="X160" i="24" s="1"/>
  <c r="R154" i="24"/>
  <c r="U154" i="24" s="1"/>
  <c r="X154" i="24" s="1"/>
  <c r="R150" i="24"/>
  <c r="U150" i="24" s="1"/>
  <c r="X150" i="24" s="1"/>
  <c r="S104" i="24"/>
  <c r="Q104" i="24"/>
  <c r="N104" i="24"/>
  <c r="S102" i="24"/>
  <c r="Q102" i="24"/>
  <c r="N102" i="24"/>
  <c r="S98" i="24"/>
  <c r="Q98" i="24"/>
  <c r="N98" i="24"/>
  <c r="S96" i="24"/>
  <c r="Q96" i="24"/>
  <c r="N96" i="24"/>
  <c r="S94" i="24"/>
  <c r="Q94" i="24"/>
  <c r="N94" i="24"/>
  <c r="S90" i="24"/>
  <c r="Q90" i="24"/>
  <c r="N90" i="24"/>
  <c r="S84" i="24"/>
  <c r="Q84" i="24"/>
  <c r="N84" i="24"/>
  <c r="S82" i="24"/>
  <c r="Q82" i="24"/>
  <c r="N82" i="24"/>
  <c r="S80" i="24"/>
  <c r="Q80" i="24"/>
  <c r="N80" i="24"/>
  <c r="S78" i="24"/>
  <c r="Q78" i="24"/>
  <c r="N78" i="24"/>
  <c r="S76" i="24"/>
  <c r="Q76" i="24"/>
  <c r="N76" i="24"/>
  <c r="S74" i="24"/>
  <c r="Q74" i="24"/>
  <c r="N74" i="24"/>
  <c r="S72" i="24"/>
  <c r="Q72" i="24"/>
  <c r="N72" i="24"/>
  <c r="S70" i="24"/>
  <c r="Q70" i="24"/>
  <c r="N70" i="24"/>
  <c r="S68" i="24"/>
  <c r="Q68" i="24"/>
  <c r="N68" i="24"/>
  <c r="Q69" i="24"/>
  <c r="S69" i="24"/>
  <c r="Q71" i="24"/>
  <c r="S71" i="24"/>
  <c r="Q73" i="24"/>
  <c r="S73" i="24"/>
  <c r="Q75" i="24"/>
  <c r="S75" i="24"/>
  <c r="Q77" i="24"/>
  <c r="S77" i="24"/>
  <c r="Q79" i="24"/>
  <c r="S79" i="24"/>
  <c r="Q81" i="24"/>
  <c r="S81" i="24"/>
  <c r="Q83" i="24"/>
  <c r="S83" i="24"/>
  <c r="Q86" i="24"/>
  <c r="S86" i="24"/>
  <c r="Q89" i="24"/>
  <c r="S89" i="24"/>
  <c r="Q92" i="24"/>
  <c r="S92" i="24"/>
  <c r="Q95" i="24"/>
  <c r="S95" i="24"/>
  <c r="Q97" i="24"/>
  <c r="S97" i="24"/>
  <c r="Q99" i="24"/>
  <c r="S99" i="24"/>
  <c r="Q101" i="24"/>
  <c r="S101" i="24"/>
  <c r="Q103" i="24"/>
  <c r="S103" i="24"/>
  <c r="Q105" i="24"/>
  <c r="S105" i="24"/>
  <c r="N69" i="24"/>
  <c r="N71" i="24"/>
  <c r="N73" i="24"/>
  <c r="N75" i="24"/>
  <c r="N77" i="24"/>
  <c r="N79" i="24"/>
  <c r="N81" i="24"/>
  <c r="N83" i="24"/>
  <c r="N86" i="24"/>
  <c r="N89" i="24"/>
  <c r="N92" i="24"/>
  <c r="N95" i="24"/>
  <c r="N97" i="24"/>
  <c r="N99" i="24"/>
  <c r="N101" i="24"/>
  <c r="N103" i="24"/>
  <c r="N105" i="24"/>
  <c r="R72" i="24" l="1"/>
  <c r="U72" i="24" s="1"/>
  <c r="X72" i="24" s="1"/>
  <c r="R84" i="24"/>
  <c r="U84" i="24" s="1"/>
  <c r="X84" i="24" s="1"/>
  <c r="R96" i="24"/>
  <c r="U96" i="24" s="1"/>
  <c r="X96" i="24" s="1"/>
  <c r="R104" i="24"/>
  <c r="U104" i="24" s="1"/>
  <c r="X104" i="24" s="1"/>
  <c r="R74" i="24"/>
  <c r="U74" i="24" s="1"/>
  <c r="X74" i="24" s="1"/>
  <c r="R76" i="24"/>
  <c r="U76" i="24" s="1"/>
  <c r="X76" i="24" s="1"/>
  <c r="R80" i="24"/>
  <c r="U80" i="24" s="1"/>
  <c r="X80" i="24" s="1"/>
  <c r="R82" i="24"/>
  <c r="U82" i="24" s="1"/>
  <c r="X82" i="24" s="1"/>
  <c r="R90" i="24"/>
  <c r="U90" i="24" s="1"/>
  <c r="X90" i="24" s="1"/>
  <c r="R94" i="24"/>
  <c r="U94" i="24" s="1"/>
  <c r="X94" i="24" s="1"/>
  <c r="R70" i="24"/>
  <c r="U70" i="24" s="1"/>
  <c r="X70" i="24" s="1"/>
  <c r="R78" i="24"/>
  <c r="U78" i="24" s="1"/>
  <c r="X78" i="24" s="1"/>
  <c r="R98" i="24"/>
  <c r="U98" i="24" s="1"/>
  <c r="X98" i="24" s="1"/>
  <c r="R102" i="24"/>
  <c r="U102" i="24" s="1"/>
  <c r="X102" i="24" s="1"/>
  <c r="R68" i="24"/>
  <c r="U68" i="24" s="1"/>
  <c r="X68" i="24" s="1"/>
  <c r="R105" i="24"/>
  <c r="U105" i="24" s="1"/>
  <c r="X105" i="24" s="1"/>
  <c r="R103" i="24"/>
  <c r="U103" i="24" s="1"/>
  <c r="X103" i="24" s="1"/>
  <c r="R101" i="24"/>
  <c r="U101" i="24" s="1"/>
  <c r="X101" i="24" s="1"/>
  <c r="R99" i="24"/>
  <c r="U99" i="24" s="1"/>
  <c r="X99" i="24" s="1"/>
  <c r="R97" i="24"/>
  <c r="U97" i="24" s="1"/>
  <c r="X97" i="24" s="1"/>
  <c r="R95" i="24"/>
  <c r="U95" i="24" s="1"/>
  <c r="X95" i="24" s="1"/>
  <c r="R92" i="24"/>
  <c r="U92" i="24" s="1"/>
  <c r="X92" i="24" s="1"/>
  <c r="R89" i="24"/>
  <c r="U89" i="24" s="1"/>
  <c r="X89" i="24" s="1"/>
  <c r="R86" i="24"/>
  <c r="U86" i="24" s="1"/>
  <c r="X86" i="24" s="1"/>
  <c r="R83" i="24"/>
  <c r="U83" i="24" s="1"/>
  <c r="X83" i="24" s="1"/>
  <c r="R81" i="24"/>
  <c r="U81" i="24" s="1"/>
  <c r="X81" i="24" s="1"/>
  <c r="R79" i="24"/>
  <c r="U79" i="24" s="1"/>
  <c r="X79" i="24" s="1"/>
  <c r="R77" i="24"/>
  <c r="U77" i="24" s="1"/>
  <c r="X77" i="24" s="1"/>
  <c r="R75" i="24"/>
  <c r="U75" i="24" s="1"/>
  <c r="X75" i="24" s="1"/>
  <c r="R73" i="24"/>
  <c r="U73" i="24" s="1"/>
  <c r="X73" i="24" s="1"/>
  <c r="R71" i="24"/>
  <c r="U71" i="24" s="1"/>
  <c r="X71" i="24" s="1"/>
  <c r="R69" i="24"/>
  <c r="U69" i="24" s="1"/>
  <c r="X69" i="24" s="1"/>
  <c r="Z323" i="24" l="1"/>
  <c r="S323" i="24"/>
  <c r="Q323" i="24"/>
  <c r="N323" i="24"/>
  <c r="R323" i="24" l="1"/>
  <c r="U323" i="24" s="1"/>
  <c r="X323" i="24" s="1"/>
  <c r="Z329" i="24"/>
  <c r="S329" i="24"/>
  <c r="Q329" i="24"/>
  <c r="N329" i="24"/>
  <c r="S62" i="24"/>
  <c r="Q62" i="24"/>
  <c r="N62" i="24"/>
  <c r="Z327" i="24"/>
  <c r="S327" i="24"/>
  <c r="Q327" i="24"/>
  <c r="N327" i="24"/>
  <c r="Z321" i="24"/>
  <c r="S321" i="24"/>
  <c r="Q321" i="24"/>
  <c r="N321" i="24"/>
  <c r="Z319" i="24"/>
  <c r="S319" i="24"/>
  <c r="Q319" i="24"/>
  <c r="N319" i="24"/>
  <c r="Z316" i="24"/>
  <c r="S316" i="24"/>
  <c r="Q316" i="24"/>
  <c r="N316" i="24"/>
  <c r="Z314" i="24"/>
  <c r="S314" i="24"/>
  <c r="Q314" i="24"/>
  <c r="N314" i="24"/>
  <c r="Z311" i="24"/>
  <c r="S311" i="24"/>
  <c r="Q311" i="24"/>
  <c r="N311" i="24"/>
  <c r="S309" i="24"/>
  <c r="Q309" i="24"/>
  <c r="N309" i="24"/>
  <c r="S307" i="24"/>
  <c r="Q307" i="24"/>
  <c r="N307" i="24"/>
  <c r="R329" i="24" l="1"/>
  <c r="U329" i="24" s="1"/>
  <c r="X329" i="24" s="1"/>
  <c r="R62" i="24"/>
  <c r="U62" i="24" s="1"/>
  <c r="X62" i="24" s="1"/>
  <c r="R327" i="24"/>
  <c r="U327" i="24" s="1"/>
  <c r="X327" i="24" s="1"/>
  <c r="R321" i="24"/>
  <c r="U321" i="24" s="1"/>
  <c r="X321" i="24" s="1"/>
  <c r="R319" i="24"/>
  <c r="U319" i="24" s="1"/>
  <c r="X319" i="24" s="1"/>
  <c r="R316" i="24"/>
  <c r="U316" i="24" s="1"/>
  <c r="X316" i="24" s="1"/>
  <c r="R314" i="24"/>
  <c r="U314" i="24" s="1"/>
  <c r="X314" i="24" s="1"/>
  <c r="R309" i="24"/>
  <c r="U309" i="24" s="1"/>
  <c r="X309" i="24" s="1"/>
  <c r="R307" i="24"/>
  <c r="U307" i="24" s="1"/>
  <c r="X307" i="24" s="1"/>
  <c r="R311" i="24"/>
  <c r="U311" i="24" s="1"/>
  <c r="X311" i="24" s="1"/>
  <c r="N50" i="24"/>
  <c r="S135" i="24" l="1"/>
  <c r="Q135" i="24"/>
  <c r="N135" i="24"/>
  <c r="S134" i="24"/>
  <c r="Q134" i="24"/>
  <c r="N134" i="24"/>
  <c r="S128" i="24"/>
  <c r="Q128" i="24"/>
  <c r="S127" i="24"/>
  <c r="Q127" i="24"/>
  <c r="S61" i="24"/>
  <c r="Q61" i="24"/>
  <c r="S53" i="24"/>
  <c r="Q53" i="24"/>
  <c r="N128" i="24"/>
  <c r="N127" i="24"/>
  <c r="N61" i="24"/>
  <c r="N53" i="24"/>
  <c r="N126" i="24"/>
  <c r="N125" i="24"/>
  <c r="N60" i="24"/>
  <c r="N52" i="24"/>
  <c r="S126" i="24"/>
  <c r="Q126" i="24"/>
  <c r="S125" i="24"/>
  <c r="Q125" i="24"/>
  <c r="S60" i="24"/>
  <c r="Q60" i="24"/>
  <c r="S52" i="24"/>
  <c r="Q52" i="24"/>
  <c r="S320" i="24"/>
  <c r="Q320" i="24"/>
  <c r="S124" i="24"/>
  <c r="Q124" i="24"/>
  <c r="S123" i="24"/>
  <c r="Q123" i="24"/>
  <c r="S58" i="24"/>
  <c r="Q58" i="24"/>
  <c r="S51" i="24"/>
  <c r="Q51" i="24"/>
  <c r="N320" i="24"/>
  <c r="N124" i="24"/>
  <c r="N123" i="24"/>
  <c r="N58" i="24"/>
  <c r="N51" i="24"/>
  <c r="S122" i="24"/>
  <c r="Q122" i="24"/>
  <c r="S119" i="24"/>
  <c r="Q119" i="24"/>
  <c r="S57" i="24"/>
  <c r="Q57" i="24"/>
  <c r="N317" i="24"/>
  <c r="N122" i="24"/>
  <c r="N119" i="24"/>
  <c r="N57" i="24"/>
  <c r="S315" i="24"/>
  <c r="Q315" i="24"/>
  <c r="S117" i="24"/>
  <c r="Q117" i="24"/>
  <c r="S116" i="24"/>
  <c r="Q116" i="24"/>
  <c r="S56" i="24"/>
  <c r="Q56" i="24"/>
  <c r="N117" i="24"/>
  <c r="N116" i="24"/>
  <c r="N56" i="24"/>
  <c r="S312" i="24"/>
  <c r="Q312" i="24"/>
  <c r="N312" i="24"/>
  <c r="N138" i="24"/>
  <c r="N115" i="24"/>
  <c r="N112" i="24"/>
  <c r="N55" i="24"/>
  <c r="S55" i="24"/>
  <c r="Q55" i="24"/>
  <c r="S106" i="24"/>
  <c r="Q106" i="24"/>
  <c r="N106" i="24"/>
  <c r="R135" i="24" l="1"/>
  <c r="U135" i="24" s="1"/>
  <c r="X135" i="24" s="1"/>
  <c r="R134" i="24"/>
  <c r="U134" i="24" s="1"/>
  <c r="X134" i="24" s="1"/>
  <c r="R125" i="24"/>
  <c r="U125" i="24" s="1"/>
  <c r="X125" i="24" s="1"/>
  <c r="R127" i="24"/>
  <c r="U127" i="24" s="1"/>
  <c r="X127" i="24" s="1"/>
  <c r="R128" i="24"/>
  <c r="U128" i="24" s="1"/>
  <c r="X128" i="24" s="1"/>
  <c r="R61" i="24"/>
  <c r="U61" i="24" s="1"/>
  <c r="X61" i="24" s="1"/>
  <c r="R53" i="24"/>
  <c r="U53" i="24" s="1"/>
  <c r="X53" i="24" s="1"/>
  <c r="R126" i="24"/>
  <c r="U126" i="24" s="1"/>
  <c r="X126" i="24" s="1"/>
  <c r="R60" i="24"/>
  <c r="U60" i="24" s="1"/>
  <c r="X60" i="24" s="1"/>
  <c r="R52" i="24"/>
  <c r="U52" i="24" s="1"/>
  <c r="X52" i="24" s="1"/>
  <c r="R124" i="24"/>
  <c r="U124" i="24" s="1"/>
  <c r="X124" i="24" s="1"/>
  <c r="R123" i="24"/>
  <c r="U123" i="24" s="1"/>
  <c r="X123" i="24" s="1"/>
  <c r="R320" i="24"/>
  <c r="U320" i="24" s="1"/>
  <c r="R58" i="24"/>
  <c r="U58" i="24" s="1"/>
  <c r="X58" i="24" s="1"/>
  <c r="R51" i="24"/>
  <c r="U51" i="24" s="1"/>
  <c r="X51" i="24" s="1"/>
  <c r="R119" i="24"/>
  <c r="U119" i="24" s="1"/>
  <c r="X119" i="24" s="1"/>
  <c r="R122" i="24"/>
  <c r="U122" i="24" s="1"/>
  <c r="X122" i="24" s="1"/>
  <c r="R57" i="24"/>
  <c r="U57" i="24" s="1"/>
  <c r="X57" i="24" s="1"/>
  <c r="R117" i="24"/>
  <c r="U117" i="24" s="1"/>
  <c r="X117" i="24" s="1"/>
  <c r="R116" i="24"/>
  <c r="U116" i="24" s="1"/>
  <c r="X116" i="24" s="1"/>
  <c r="R56" i="24"/>
  <c r="U56" i="24" s="1"/>
  <c r="X56" i="24" s="1"/>
  <c r="R312" i="24"/>
  <c r="U312" i="24" s="1"/>
  <c r="X312" i="24" s="1"/>
  <c r="R106" i="24"/>
  <c r="U106" i="24" s="1"/>
  <c r="X106" i="24" s="1"/>
  <c r="R55" i="24"/>
  <c r="U55" i="24" s="1"/>
  <c r="X55" i="24" s="1"/>
  <c r="S133" i="24"/>
  <c r="Q133" i="24"/>
  <c r="S132" i="24"/>
  <c r="Q132" i="24"/>
  <c r="S131" i="24"/>
  <c r="Q131" i="24"/>
  <c r="S65" i="24"/>
  <c r="Q65" i="24"/>
  <c r="S107" i="24"/>
  <c r="Q107" i="24"/>
  <c r="N133" i="24"/>
  <c r="N132" i="24"/>
  <c r="N131" i="24"/>
  <c r="N65" i="24"/>
  <c r="N54" i="24"/>
  <c r="S54" i="24"/>
  <c r="Q54" i="24"/>
  <c r="R131" i="24" l="1"/>
  <c r="U131" i="24" s="1"/>
  <c r="X131" i="24" s="1"/>
  <c r="R65" i="24"/>
  <c r="U65" i="24" s="1"/>
  <c r="X65" i="24" s="1"/>
  <c r="R132" i="24"/>
  <c r="U132" i="24" s="1"/>
  <c r="X132" i="24" s="1"/>
  <c r="R133" i="24"/>
  <c r="U133" i="24" s="1"/>
  <c r="X133" i="24" s="1"/>
  <c r="R54" i="24"/>
  <c r="U54" i="24" s="1"/>
  <c r="X54" i="24" s="1"/>
  <c r="S334" i="24"/>
  <c r="Q334" i="24"/>
  <c r="N334" i="24"/>
  <c r="R334" i="24" l="1"/>
  <c r="U334" i="24" s="1"/>
  <c r="X334" i="24" s="1"/>
  <c r="N332" i="24" l="1"/>
  <c r="S332" i="24"/>
  <c r="R332" i="24" l="1"/>
  <c r="U332" i="24" s="1"/>
  <c r="X332" i="24" s="1"/>
  <c r="S339" i="24" l="1"/>
  <c r="Q339" i="24"/>
  <c r="S338" i="24"/>
  <c r="Q338" i="24"/>
  <c r="N339" i="24"/>
  <c r="N338" i="24"/>
  <c r="R338" i="24" l="1"/>
  <c r="U338" i="24" s="1"/>
  <c r="X338" i="24" s="1"/>
  <c r="R339" i="24"/>
  <c r="U339" i="24" s="1"/>
  <c r="X339" i="24" s="1"/>
  <c r="N140" i="24"/>
  <c r="S143" i="24"/>
  <c r="Q143" i="24"/>
  <c r="N143" i="24"/>
  <c r="Q29" i="24"/>
  <c r="S29" i="24"/>
  <c r="Q30" i="24"/>
  <c r="S30" i="24"/>
  <c r="Q31" i="24"/>
  <c r="S31" i="24"/>
  <c r="Q33" i="24"/>
  <c r="S33" i="24"/>
  <c r="N29" i="24"/>
  <c r="N30" i="24"/>
  <c r="N31" i="24"/>
  <c r="N33" i="24"/>
  <c r="R143" i="24" l="1"/>
  <c r="U143" i="24" s="1"/>
  <c r="X143" i="24" s="1"/>
  <c r="R29" i="24"/>
  <c r="U29" i="24" s="1"/>
  <c r="X29" i="24" s="1"/>
  <c r="R30" i="24"/>
  <c r="U30" i="24" s="1"/>
  <c r="X30" i="24" s="1"/>
  <c r="R33" i="24"/>
  <c r="U33" i="24" s="1"/>
  <c r="X33" i="24" s="1"/>
  <c r="R31" i="24"/>
  <c r="U31" i="24" s="1"/>
  <c r="X31" i="24" s="1"/>
  <c r="S14" i="24"/>
  <c r="Q14" i="24"/>
  <c r="N14" i="24"/>
  <c r="S20" i="24"/>
  <c r="Q20" i="24"/>
  <c r="N20" i="24"/>
  <c r="S129" i="24"/>
  <c r="Q129" i="24"/>
  <c r="N129" i="24"/>
  <c r="S11" i="24"/>
  <c r="S130" i="24"/>
  <c r="Q130" i="24"/>
  <c r="S115" i="24"/>
  <c r="Q115" i="24"/>
  <c r="S112" i="24"/>
  <c r="Q112" i="24"/>
  <c r="S111" i="24"/>
  <c r="Q111" i="24"/>
  <c r="S108" i="24"/>
  <c r="Q108" i="24"/>
  <c r="N11" i="24"/>
  <c r="N130" i="24"/>
  <c r="N111" i="24"/>
  <c r="N108" i="24"/>
  <c r="R115" i="24" l="1"/>
  <c r="R11" i="24"/>
  <c r="U11" i="24" s="1"/>
  <c r="X11" i="24" s="1"/>
  <c r="R14" i="24"/>
  <c r="U14" i="24" s="1"/>
  <c r="X14" i="24" s="1"/>
  <c r="R20" i="24"/>
  <c r="U20" i="24" s="1"/>
  <c r="X20" i="24" s="1"/>
  <c r="R108" i="24"/>
  <c r="U108" i="24" s="1"/>
  <c r="X108" i="24" s="1"/>
  <c r="R111" i="24"/>
  <c r="U111" i="24" s="1"/>
  <c r="X111" i="24" s="1"/>
  <c r="R129" i="24"/>
  <c r="U129" i="24" s="1"/>
  <c r="X129" i="24" s="1"/>
  <c r="R130" i="24"/>
  <c r="U130" i="24" s="1"/>
  <c r="X130" i="24" s="1"/>
  <c r="U115" i="24"/>
  <c r="X115" i="24" s="1"/>
  <c r="R112" i="24"/>
  <c r="U112" i="24" s="1"/>
  <c r="X112" i="24" s="1"/>
  <c r="Q140" i="24" l="1"/>
  <c r="S140" i="24"/>
  <c r="Q141" i="24"/>
  <c r="S141" i="24"/>
  <c r="Q142" i="24"/>
  <c r="S142" i="24"/>
  <c r="Q144" i="24"/>
  <c r="S144" i="24"/>
  <c r="Q145" i="24"/>
  <c r="S145" i="24"/>
  <c r="N141" i="24"/>
  <c r="N142" i="24"/>
  <c r="N144" i="24"/>
  <c r="N145" i="24"/>
  <c r="R140" i="24" l="1"/>
  <c r="U140" i="24" s="1"/>
  <c r="X140" i="24" s="1"/>
  <c r="R142" i="24"/>
  <c r="U142" i="24" s="1"/>
  <c r="X142" i="24" s="1"/>
  <c r="R141" i="24"/>
  <c r="U141" i="24" s="1"/>
  <c r="X141" i="24" s="1"/>
  <c r="R145" i="24"/>
  <c r="U145" i="24" s="1"/>
  <c r="X145" i="24" s="1"/>
  <c r="R144" i="24"/>
  <c r="U144" i="24" s="1"/>
  <c r="X144" i="24" s="1"/>
  <c r="N107" i="24" l="1"/>
  <c r="R107" i="24" s="1"/>
  <c r="U107" i="24" s="1"/>
  <c r="S47" i="24"/>
  <c r="Q47" i="24"/>
  <c r="N47" i="24"/>
  <c r="S45" i="24"/>
  <c r="Q45" i="24"/>
  <c r="N45" i="24"/>
  <c r="S43" i="24"/>
  <c r="Q43" i="24"/>
  <c r="N43" i="24"/>
  <c r="S41" i="24"/>
  <c r="Q41" i="24"/>
  <c r="N41" i="24"/>
  <c r="S40" i="24"/>
  <c r="Q40" i="24"/>
  <c r="N40" i="24"/>
  <c r="S146" i="24"/>
  <c r="Q146" i="24"/>
  <c r="S138" i="24"/>
  <c r="Q138" i="24"/>
  <c r="S136" i="24"/>
  <c r="Q136" i="24"/>
  <c r="N146" i="24"/>
  <c r="N136" i="24"/>
  <c r="S26" i="24"/>
  <c r="Q26" i="24"/>
  <c r="N26" i="24"/>
  <c r="N9" i="24"/>
  <c r="N13" i="24"/>
  <c r="N15" i="24"/>
  <c r="N16" i="24"/>
  <c r="N17" i="24"/>
  <c r="N18" i="24"/>
  <c r="Q4" i="24"/>
  <c r="S4" i="24"/>
  <c r="Q5" i="24"/>
  <c r="S5" i="24"/>
  <c r="Q6" i="24"/>
  <c r="S6" i="24"/>
  <c r="Q7" i="24"/>
  <c r="S7" i="24"/>
  <c r="Q9" i="24"/>
  <c r="S9" i="24"/>
  <c r="Q13" i="24"/>
  <c r="S13" i="24"/>
  <c r="Q15" i="24"/>
  <c r="S15" i="24"/>
  <c r="Q16" i="24"/>
  <c r="S16" i="24"/>
  <c r="S28" i="24"/>
  <c r="Q28" i="24"/>
  <c r="N28" i="24"/>
  <c r="S37" i="24"/>
  <c r="Q37" i="24"/>
  <c r="S36" i="24"/>
  <c r="Q36" i="24"/>
  <c r="S35" i="24"/>
  <c r="Q35" i="24"/>
  <c r="S27" i="24"/>
  <c r="Q27" i="24"/>
  <c r="S25" i="24"/>
  <c r="Q25" i="24"/>
  <c r="S24" i="24"/>
  <c r="Q24" i="24"/>
  <c r="N37" i="24"/>
  <c r="N36" i="24"/>
  <c r="N35" i="24"/>
  <c r="N27" i="24"/>
  <c r="N25" i="24"/>
  <c r="N24" i="24"/>
  <c r="S19" i="24"/>
  <c r="Q19" i="24"/>
  <c r="N19" i="24"/>
  <c r="S3" i="24"/>
  <c r="S18" i="24"/>
  <c r="S17" i="24"/>
  <c r="S22" i="24"/>
  <c r="S21" i="24"/>
  <c r="S347" i="24"/>
  <c r="Q22" i="24"/>
  <c r="Q21" i="24"/>
  <c r="Q18" i="24"/>
  <c r="Q17" i="24"/>
  <c r="Z22" i="24"/>
  <c r="N21" i="24"/>
  <c r="N22" i="24"/>
  <c r="R45" i="24" l="1"/>
  <c r="U45" i="24" s="1"/>
  <c r="X45" i="24" s="1"/>
  <c r="X107" i="24"/>
  <c r="R43" i="24"/>
  <c r="U43" i="24" s="1"/>
  <c r="X43" i="24" s="1"/>
  <c r="R47" i="24"/>
  <c r="U47" i="24" s="1"/>
  <c r="X47" i="24" s="1"/>
  <c r="R41" i="24"/>
  <c r="U41" i="24" s="1"/>
  <c r="X41" i="24" s="1"/>
  <c r="R40" i="24"/>
  <c r="U40" i="24" s="1"/>
  <c r="X40" i="24" s="1"/>
  <c r="R138" i="24"/>
  <c r="U138" i="24" s="1"/>
  <c r="X138" i="24" s="1"/>
  <c r="R146" i="24"/>
  <c r="U146" i="24" s="1"/>
  <c r="X146" i="24" s="1"/>
  <c r="R136" i="24"/>
  <c r="U136" i="24" s="1"/>
  <c r="X136" i="24" s="1"/>
  <c r="R26" i="24"/>
  <c r="U26" i="24" s="1"/>
  <c r="X26" i="24" s="1"/>
  <c r="R7" i="24"/>
  <c r="U7" i="24" s="1"/>
  <c r="X7" i="24" s="1"/>
  <c r="R13" i="24"/>
  <c r="U13" i="24" s="1"/>
  <c r="X13" i="24" s="1"/>
  <c r="R15" i="24"/>
  <c r="U15" i="24" s="1"/>
  <c r="X15" i="24" s="1"/>
  <c r="R9" i="24"/>
  <c r="U9" i="24" s="1"/>
  <c r="X9" i="24" s="1"/>
  <c r="R16" i="24"/>
  <c r="U16" i="24" s="1"/>
  <c r="X16" i="24" s="1"/>
  <c r="R25" i="24"/>
  <c r="U25" i="24" s="1"/>
  <c r="X25" i="24" s="1"/>
  <c r="R28" i="24"/>
  <c r="U28" i="24" s="1"/>
  <c r="X28" i="24" s="1"/>
  <c r="R27" i="24"/>
  <c r="U27" i="24" s="1"/>
  <c r="X27" i="24" s="1"/>
  <c r="R24" i="24"/>
  <c r="U24" i="24" s="1"/>
  <c r="X24" i="24" s="1"/>
  <c r="R17" i="24"/>
  <c r="U17" i="24" s="1"/>
  <c r="X17" i="24" s="1"/>
  <c r="R35" i="24"/>
  <c r="U35" i="24" s="1"/>
  <c r="X35" i="24" s="1"/>
  <c r="R37" i="24"/>
  <c r="U37" i="24" s="1"/>
  <c r="X37" i="24" s="1"/>
  <c r="R36" i="24"/>
  <c r="U36" i="24" s="1"/>
  <c r="X36" i="24" s="1"/>
  <c r="R18" i="24"/>
  <c r="U18" i="24" s="1"/>
  <c r="X18" i="24" s="1"/>
  <c r="R21" i="24"/>
  <c r="U21" i="24" s="1"/>
  <c r="X21" i="24" s="1"/>
  <c r="R19" i="24"/>
  <c r="U19" i="24" s="1"/>
  <c r="X19" i="24" s="1"/>
  <c r="R22" i="24"/>
  <c r="U22" i="24" s="1"/>
  <c r="X22" i="24" s="1"/>
  <c r="F344" i="24" l="1"/>
  <c r="G344" i="24"/>
  <c r="H344" i="24"/>
  <c r="I344" i="24"/>
  <c r="J344" i="24"/>
  <c r="K344" i="24"/>
  <c r="L344" i="24"/>
  <c r="M344" i="24"/>
  <c r="O344" i="24"/>
  <c r="P344" i="24"/>
  <c r="N3" i="24" l="1"/>
  <c r="Q3" i="24"/>
  <c r="N4" i="24"/>
  <c r="R4" i="24" s="1"/>
  <c r="U4" i="24" s="1"/>
  <c r="X4" i="24" s="1"/>
  <c r="N5" i="24"/>
  <c r="N6" i="24"/>
  <c r="R6" i="24" s="1"/>
  <c r="U6" i="24" s="1"/>
  <c r="X6" i="24" s="1"/>
  <c r="R5" i="24" l="1"/>
  <c r="U5" i="24" s="1"/>
  <c r="X5" i="24" s="1"/>
  <c r="R3" i="24"/>
  <c r="U3" i="24" s="1"/>
  <c r="X3" i="24" s="1"/>
  <c r="Q50" i="24" l="1"/>
  <c r="S50" i="24"/>
  <c r="R50" i="24" l="1"/>
  <c r="U50" i="24" s="1"/>
  <c r="X50" i="24" s="1"/>
  <c r="U226" i="24"/>
  <c r="S226" i="24"/>
  <c r="Q226" i="24"/>
  <c r="U149" i="24"/>
  <c r="S149" i="24"/>
  <c r="Q149" i="24"/>
  <c r="R226" i="24" l="1"/>
  <c r="R149" i="24"/>
  <c r="U139" i="24"/>
  <c r="S139" i="24"/>
  <c r="Q139" i="24"/>
  <c r="R139" i="24" l="1"/>
  <c r="S49" i="24"/>
  <c r="Q49" i="24"/>
  <c r="N49" i="24"/>
  <c r="S48" i="24"/>
  <c r="Q48" i="24"/>
  <c r="N48" i="24"/>
  <c r="S46" i="24"/>
  <c r="Q46" i="24"/>
  <c r="N46" i="24"/>
  <c r="S44" i="24"/>
  <c r="Q44" i="24"/>
  <c r="N44" i="24"/>
  <c r="S42" i="24"/>
  <c r="Q42" i="24"/>
  <c r="N42" i="24"/>
  <c r="S39" i="24"/>
  <c r="Q39" i="24"/>
  <c r="N39" i="24"/>
  <c r="Z332" i="24"/>
  <c r="S331" i="24"/>
  <c r="Q331" i="24"/>
  <c r="N331" i="24"/>
  <c r="Z330" i="24"/>
  <c r="S330" i="24"/>
  <c r="Q330" i="24"/>
  <c r="N330" i="24"/>
  <c r="Z328" i="24"/>
  <c r="S328" i="24"/>
  <c r="Q328" i="24"/>
  <c r="N328" i="24"/>
  <c r="Z326" i="24"/>
  <c r="S326" i="24"/>
  <c r="Q326" i="24"/>
  <c r="N326" i="24"/>
  <c r="Z325" i="24"/>
  <c r="S325" i="24"/>
  <c r="Q325" i="24"/>
  <c r="N325" i="24"/>
  <c r="Z324" i="24"/>
  <c r="S324" i="24"/>
  <c r="Q324" i="24"/>
  <c r="N324" i="24"/>
  <c r="Z322" i="24"/>
  <c r="S322" i="24"/>
  <c r="Q322" i="24"/>
  <c r="N322" i="24"/>
  <c r="Z320" i="24"/>
  <c r="Z317" i="24"/>
  <c r="S317" i="24"/>
  <c r="Q317" i="24"/>
  <c r="Z315" i="24"/>
  <c r="N315" i="24"/>
  <c r="R315" i="24" s="1"/>
  <c r="U315" i="24" s="1"/>
  <c r="X315" i="24" s="1"/>
  <c r="Z312" i="24"/>
  <c r="S310" i="24"/>
  <c r="Q310" i="24"/>
  <c r="N310" i="24"/>
  <c r="S308" i="24"/>
  <c r="Q308" i="24"/>
  <c r="N308" i="24"/>
  <c r="N306" i="24"/>
  <c r="Z302" i="24"/>
  <c r="S302" i="24"/>
  <c r="Q302" i="24"/>
  <c r="N302" i="24"/>
  <c r="N344" i="24" l="1"/>
  <c r="Q344" i="24"/>
  <c r="R42" i="24"/>
  <c r="U42" i="24" s="1"/>
  <c r="X42" i="24" s="1"/>
  <c r="R44" i="24"/>
  <c r="U44" i="24" s="1"/>
  <c r="X44" i="24" s="1"/>
  <c r="R48" i="24"/>
  <c r="U48" i="24" s="1"/>
  <c r="X48" i="24" s="1"/>
  <c r="R49" i="24"/>
  <c r="U49" i="24" s="1"/>
  <c r="X49" i="24" s="1"/>
  <c r="R310" i="24"/>
  <c r="U310" i="24" s="1"/>
  <c r="X310" i="24" s="1"/>
  <c r="R39" i="24"/>
  <c r="U39" i="24" s="1"/>
  <c r="X39" i="24" s="1"/>
  <c r="R46" i="24"/>
  <c r="U46" i="24" s="1"/>
  <c r="X46" i="24" s="1"/>
  <c r="R317" i="24"/>
  <c r="U317" i="24" s="1"/>
  <c r="X317" i="24" s="1"/>
  <c r="R328" i="24"/>
  <c r="U328" i="24" s="1"/>
  <c r="X328" i="24" s="1"/>
  <c r="X320" i="24"/>
  <c r="R324" i="24"/>
  <c r="U324" i="24" s="1"/>
  <c r="X324" i="24" s="1"/>
  <c r="R325" i="24"/>
  <c r="U325" i="24" s="1"/>
  <c r="X325" i="24" s="1"/>
  <c r="R331" i="24"/>
  <c r="U331" i="24" s="1"/>
  <c r="X331" i="24" s="1"/>
  <c r="R326" i="24"/>
  <c r="U326" i="24" s="1"/>
  <c r="X326" i="24" s="1"/>
  <c r="R330" i="24"/>
  <c r="U330" i="24" s="1"/>
  <c r="X330" i="24" s="1"/>
  <c r="R308" i="24"/>
  <c r="U308" i="24" s="1"/>
  <c r="X308" i="24" s="1"/>
  <c r="R322" i="24"/>
  <c r="U322" i="24" s="1"/>
  <c r="X322" i="24" s="1"/>
  <c r="R302" i="24"/>
  <c r="U302" i="24" s="1"/>
  <c r="X302" i="24" s="1"/>
  <c r="X224" i="24" l="1"/>
  <c r="E20" i="29"/>
  <c r="D20" i="29"/>
  <c r="C20" i="29"/>
  <c r="B16" i="29"/>
  <c r="A16" i="29"/>
  <c r="Q357" i="24" l="1"/>
  <c r="Q379" i="24"/>
  <c r="S379" i="24"/>
  <c r="N379" i="24"/>
  <c r="R379" i="24" l="1"/>
  <c r="U379" i="24" s="1"/>
  <c r="X379" i="24" s="1"/>
  <c r="Q351" i="24" l="1"/>
  <c r="Q350" i="24"/>
  <c r="Q353" i="24" l="1"/>
  <c r="Q352" i="24"/>
  <c r="Q348" i="24" l="1"/>
  <c r="N348" i="24"/>
  <c r="Q347" i="24"/>
  <c r="N347" i="24"/>
  <c r="Q346" i="24"/>
  <c r="Q349" i="24"/>
  <c r="N381" i="24" l="1"/>
  <c r="S381" i="24"/>
  <c r="Q381" i="24"/>
  <c r="Q380" i="24"/>
  <c r="Q378" i="24"/>
  <c r="Q377" i="24"/>
  <c r="Q376" i="24"/>
  <c r="Q375" i="24"/>
  <c r="Q374" i="24"/>
  <c r="Q373" i="24"/>
  <c r="Q372" i="24"/>
  <c r="Q371" i="24"/>
  <c r="Q370" i="24"/>
  <c r="Q369" i="24"/>
  <c r="Q368" i="24"/>
  <c r="Q367" i="24"/>
  <c r="Q366" i="24"/>
  <c r="N380" i="24"/>
  <c r="S380" i="24"/>
  <c r="R380" i="24" l="1"/>
  <c r="U380" i="24" s="1"/>
  <c r="X380" i="24" s="1"/>
  <c r="R381" i="24"/>
  <c r="U381" i="24" s="1"/>
  <c r="X381" i="24" s="1"/>
  <c r="N378" i="24"/>
  <c r="S378" i="24"/>
  <c r="N377" i="24"/>
  <c r="S377" i="24"/>
  <c r="N376" i="24"/>
  <c r="S376" i="24"/>
  <c r="N375" i="24"/>
  <c r="S375" i="24"/>
  <c r="N374" i="24"/>
  <c r="S374" i="24"/>
  <c r="N373" i="24"/>
  <c r="S373" i="24"/>
  <c r="N372" i="24"/>
  <c r="S372" i="24"/>
  <c r="N371" i="24"/>
  <c r="S371" i="24"/>
  <c r="N370" i="24"/>
  <c r="S370" i="24"/>
  <c r="N369" i="24"/>
  <c r="S369" i="24"/>
  <c r="N368" i="24"/>
  <c r="S368" i="24"/>
  <c r="N367" i="24"/>
  <c r="S367" i="24"/>
  <c r="N366" i="24"/>
  <c r="S366" i="24"/>
  <c r="R378" i="24" l="1"/>
  <c r="U378" i="24" s="1"/>
  <c r="X378" i="24" s="1"/>
  <c r="R367" i="24"/>
  <c r="U367" i="24" s="1"/>
  <c r="X367" i="24" s="1"/>
  <c r="R369" i="24"/>
  <c r="U369" i="24" s="1"/>
  <c r="X369" i="24" s="1"/>
  <c r="R371" i="24"/>
  <c r="U371" i="24" s="1"/>
  <c r="X371" i="24" s="1"/>
  <c r="R373" i="24"/>
  <c r="U373" i="24" s="1"/>
  <c r="X373" i="24" s="1"/>
  <c r="R375" i="24"/>
  <c r="U375" i="24" s="1"/>
  <c r="X375" i="24" s="1"/>
  <c r="R377" i="24"/>
  <c r="U377" i="24" s="1"/>
  <c r="X377" i="24" s="1"/>
  <c r="R370" i="24"/>
  <c r="U370" i="24" s="1"/>
  <c r="X370" i="24" s="1"/>
  <c r="R372" i="24"/>
  <c r="U372" i="24" s="1"/>
  <c r="X372" i="24" s="1"/>
  <c r="R366" i="24"/>
  <c r="U366" i="24" s="1"/>
  <c r="X366" i="24" s="1"/>
  <c r="R368" i="24"/>
  <c r="U368" i="24" s="1"/>
  <c r="X368" i="24" s="1"/>
  <c r="R374" i="24"/>
  <c r="U374" i="24" s="1"/>
  <c r="X374" i="24" s="1"/>
  <c r="R376" i="24"/>
  <c r="U376" i="24" s="1"/>
  <c r="X376" i="24" s="1"/>
  <c r="O190" i="5" l="1"/>
  <c r="K190" i="5"/>
  <c r="R190" i="5" s="1"/>
  <c r="O186" i="5"/>
  <c r="K186" i="5"/>
  <c r="O180" i="5"/>
  <c r="K180" i="5"/>
  <c r="R180" i="5" s="1"/>
  <c r="O179" i="5"/>
  <c r="K179" i="5"/>
  <c r="Q179" i="5" s="1"/>
  <c r="O178" i="5"/>
  <c r="K178" i="5"/>
  <c r="O172" i="5"/>
  <c r="K172" i="5"/>
  <c r="R172" i="5" s="1"/>
  <c r="O171" i="5"/>
  <c r="K171" i="5"/>
  <c r="Q171" i="5" s="1"/>
  <c r="O170" i="5"/>
  <c r="K170" i="5"/>
  <c r="O164" i="5"/>
  <c r="K164" i="5"/>
  <c r="R164" i="5" s="1"/>
  <c r="O163" i="5"/>
  <c r="K163" i="5"/>
  <c r="Q163" i="5" s="1"/>
  <c r="O162" i="5"/>
  <c r="K162" i="5"/>
  <c r="O158" i="5"/>
  <c r="K158" i="5"/>
  <c r="R158" i="5" s="1"/>
  <c r="S158" i="5" s="1"/>
  <c r="O157" i="5"/>
  <c r="K157" i="5"/>
  <c r="R157" i="5" s="1"/>
  <c r="S157" i="5" s="1"/>
  <c r="O156" i="5"/>
  <c r="K156" i="5"/>
  <c r="R156" i="5" s="1"/>
  <c r="S156" i="5" s="1"/>
  <c r="O155" i="5"/>
  <c r="K155" i="5"/>
  <c r="N155" i="5" s="1"/>
  <c r="O154" i="5"/>
  <c r="K154" i="5"/>
  <c r="Q154" i="5" s="1"/>
  <c r="S154" i="5" s="1"/>
  <c r="O153" i="5"/>
  <c r="K153" i="5"/>
  <c r="O152" i="5"/>
  <c r="K152" i="5"/>
  <c r="N152" i="5" s="1"/>
  <c r="O148" i="5"/>
  <c r="K148" i="5"/>
  <c r="R148" i="5" s="1"/>
  <c r="S148" i="5" s="1"/>
  <c r="O147" i="5"/>
  <c r="K147" i="5"/>
  <c r="R147" i="5" s="1"/>
  <c r="S147" i="5" s="1"/>
  <c r="O146" i="5"/>
  <c r="K146" i="5"/>
  <c r="R146" i="5" s="1"/>
  <c r="S146" i="5" s="1"/>
  <c r="O145" i="5"/>
  <c r="K145" i="5"/>
  <c r="O144" i="5"/>
  <c r="K144" i="5"/>
  <c r="R144" i="5" s="1"/>
  <c r="O143" i="5"/>
  <c r="K143" i="5"/>
  <c r="R143" i="5" s="1"/>
  <c r="O142" i="5"/>
  <c r="K142" i="5"/>
  <c r="O138" i="5"/>
  <c r="K138" i="5"/>
  <c r="R138" i="5" s="1"/>
  <c r="O137" i="5"/>
  <c r="K137" i="5"/>
  <c r="Q137" i="5" s="1"/>
  <c r="O136" i="5"/>
  <c r="K136" i="5"/>
  <c r="O135" i="5"/>
  <c r="K135" i="5"/>
  <c r="R135" i="5" s="1"/>
  <c r="O134" i="5"/>
  <c r="K134" i="5"/>
  <c r="O133" i="5"/>
  <c r="K133" i="5"/>
  <c r="O132" i="5"/>
  <c r="K132" i="5"/>
  <c r="R132" i="5" s="1"/>
  <c r="O127" i="5"/>
  <c r="K127" i="5"/>
  <c r="R127" i="5" s="1"/>
  <c r="O126" i="5"/>
  <c r="K126" i="5"/>
  <c r="R126" i="5" s="1"/>
  <c r="O125" i="5"/>
  <c r="K125" i="5"/>
  <c r="O124" i="5"/>
  <c r="K124" i="5"/>
  <c r="R124" i="5" s="1"/>
  <c r="O123" i="5"/>
  <c r="K123" i="5"/>
  <c r="R123" i="5" s="1"/>
  <c r="O122" i="5"/>
  <c r="K122" i="5"/>
  <c r="R122" i="5" s="1"/>
  <c r="O121" i="5"/>
  <c r="K121" i="5"/>
  <c r="N121" i="5" s="1"/>
  <c r="O116" i="5"/>
  <c r="K116" i="5"/>
  <c r="R116" i="5" s="1"/>
  <c r="S116" i="5" s="1"/>
  <c r="O115" i="5"/>
  <c r="K115" i="5"/>
  <c r="R115" i="5" s="1"/>
  <c r="S115" i="5" s="1"/>
  <c r="O114" i="5"/>
  <c r="K114" i="5"/>
  <c r="R114" i="5" s="1"/>
  <c r="S114" i="5" s="1"/>
  <c r="O113" i="5"/>
  <c r="K113" i="5"/>
  <c r="R113" i="5" s="1"/>
  <c r="S113" i="5" s="1"/>
  <c r="O112" i="5"/>
  <c r="K112" i="5"/>
  <c r="R112" i="5" s="1"/>
  <c r="S112" i="5" s="1"/>
  <c r="O111" i="5"/>
  <c r="K111" i="5"/>
  <c r="R111" i="5" s="1"/>
  <c r="O110" i="5"/>
  <c r="K110" i="5"/>
  <c r="R110" i="5" s="1"/>
  <c r="O105" i="5"/>
  <c r="K105" i="5"/>
  <c r="N105" i="5" s="1"/>
  <c r="K104" i="5"/>
  <c r="O103" i="5"/>
  <c r="K103" i="5"/>
  <c r="R103" i="5" s="1"/>
  <c r="O102" i="5"/>
  <c r="K102" i="5"/>
  <c r="R102" i="5" s="1"/>
  <c r="O101" i="5"/>
  <c r="K101" i="5"/>
  <c r="R101" i="5" s="1"/>
  <c r="O100" i="5"/>
  <c r="K100" i="5"/>
  <c r="O99" i="5"/>
  <c r="K99" i="5"/>
  <c r="O98" i="5"/>
  <c r="K98" i="5"/>
  <c r="R98" i="5" s="1"/>
  <c r="O97" i="5"/>
  <c r="K97" i="5"/>
  <c r="R97" i="5" s="1"/>
  <c r="O96" i="5"/>
  <c r="K96" i="5"/>
  <c r="O95" i="5"/>
  <c r="K95" i="5"/>
  <c r="R95" i="5" s="1"/>
  <c r="O94" i="5"/>
  <c r="K94" i="5"/>
  <c r="R94" i="5" s="1"/>
  <c r="K89" i="5"/>
  <c r="R89" i="5" s="1"/>
  <c r="K88" i="5"/>
  <c r="O87" i="5"/>
  <c r="K87" i="5"/>
  <c r="R87" i="5" s="1"/>
  <c r="O86" i="5"/>
  <c r="K86" i="5"/>
  <c r="N86" i="5" s="1"/>
  <c r="O85" i="5"/>
  <c r="K85" i="5"/>
  <c r="R85" i="5" s="1"/>
  <c r="O84" i="5"/>
  <c r="K84" i="5"/>
  <c r="O83" i="5"/>
  <c r="K83" i="5"/>
  <c r="R83" i="5" s="1"/>
  <c r="O82" i="5"/>
  <c r="K82" i="5"/>
  <c r="N82" i="5" s="1"/>
  <c r="O81" i="5"/>
  <c r="K81" i="5"/>
  <c r="Q81" i="5" s="1"/>
  <c r="O76" i="5"/>
  <c r="K76" i="5"/>
  <c r="N76" i="5" s="1"/>
  <c r="O75" i="5"/>
  <c r="K75" i="5"/>
  <c r="R75" i="5" s="1"/>
  <c r="O74" i="5"/>
  <c r="K74" i="5"/>
  <c r="K73" i="5"/>
  <c r="R73" i="5" s="1"/>
  <c r="K72" i="5"/>
  <c r="N72" i="5" s="1"/>
  <c r="O71" i="5"/>
  <c r="K71" i="5"/>
  <c r="R71" i="5" s="1"/>
  <c r="O70" i="5"/>
  <c r="K70" i="5"/>
  <c r="K69" i="5"/>
  <c r="N69" i="5" s="1"/>
  <c r="K68" i="5"/>
  <c r="Q68" i="5" s="1"/>
  <c r="O64" i="5"/>
  <c r="K64" i="5"/>
  <c r="N64" i="5" s="1"/>
  <c r="R63" i="5"/>
  <c r="O63" i="5"/>
  <c r="K63" i="5"/>
  <c r="Q63" i="5" s="1"/>
  <c r="O62" i="5"/>
  <c r="K62" i="5"/>
  <c r="O61" i="5"/>
  <c r="K61" i="5"/>
  <c r="Q61" i="5" s="1"/>
  <c r="O60" i="5"/>
  <c r="K60" i="5"/>
  <c r="N60" i="5" s="1"/>
  <c r="O59" i="5"/>
  <c r="K59" i="5"/>
  <c r="O58" i="5"/>
  <c r="K58" i="5"/>
  <c r="O57" i="5"/>
  <c r="K57" i="5"/>
  <c r="Q57" i="5" s="1"/>
  <c r="O56" i="5"/>
  <c r="K56" i="5"/>
  <c r="N56" i="5" s="1"/>
  <c r="O51" i="5"/>
  <c r="K51" i="5"/>
  <c r="R51" i="5" s="1"/>
  <c r="O50" i="5"/>
  <c r="K50" i="5"/>
  <c r="N50" i="5" s="1"/>
  <c r="O49" i="5"/>
  <c r="K49" i="5"/>
  <c r="R49" i="5" s="1"/>
  <c r="O48" i="5"/>
  <c r="K48" i="5"/>
  <c r="R48" i="5" s="1"/>
  <c r="O47" i="5"/>
  <c r="K47" i="5"/>
  <c r="R47" i="5" s="1"/>
  <c r="O46" i="5"/>
  <c r="K46" i="5"/>
  <c r="R46" i="5" s="1"/>
  <c r="O45" i="5"/>
  <c r="K45" i="5"/>
  <c r="O44" i="5"/>
  <c r="K44" i="5"/>
  <c r="N44" i="5" s="1"/>
  <c r="O43" i="5"/>
  <c r="K43" i="5"/>
  <c r="R43" i="5" s="1"/>
  <c r="R42" i="5"/>
  <c r="Q42" i="5"/>
  <c r="O42" i="5"/>
  <c r="N42" i="5"/>
  <c r="O38" i="5"/>
  <c r="K38" i="5"/>
  <c r="R38" i="5" s="1"/>
  <c r="O37" i="5"/>
  <c r="K37" i="5"/>
  <c r="R37" i="5" s="1"/>
  <c r="Q36" i="5"/>
  <c r="S36" i="5" s="1"/>
  <c r="O36" i="5"/>
  <c r="K36" i="5"/>
  <c r="R36" i="5" s="1"/>
  <c r="O35" i="5"/>
  <c r="K35" i="5"/>
  <c r="R35" i="5" s="1"/>
  <c r="O34" i="5"/>
  <c r="K34" i="5"/>
  <c r="N34" i="5" s="1"/>
  <c r="O33" i="5"/>
  <c r="K33" i="5"/>
  <c r="O32" i="5"/>
  <c r="K32" i="5"/>
  <c r="O31" i="5"/>
  <c r="K31" i="5"/>
  <c r="R31" i="5" s="1"/>
  <c r="R30" i="5"/>
  <c r="Q30" i="5"/>
  <c r="O30" i="5"/>
  <c r="N30" i="5"/>
  <c r="O29" i="5"/>
  <c r="K29" i="5"/>
  <c r="N29" i="5" s="1"/>
  <c r="O24" i="5"/>
  <c r="K24" i="5"/>
  <c r="O23" i="5"/>
  <c r="K23" i="5"/>
  <c r="R23" i="5" s="1"/>
  <c r="O22" i="5"/>
  <c r="K22" i="5"/>
  <c r="N22" i="5" s="1"/>
  <c r="O21" i="5"/>
  <c r="K21" i="5"/>
  <c r="R21" i="5" s="1"/>
  <c r="O20" i="5"/>
  <c r="K20" i="5"/>
  <c r="N20" i="5" s="1"/>
  <c r="O19" i="5"/>
  <c r="K19" i="5"/>
  <c r="R19" i="5" s="1"/>
  <c r="R18" i="5"/>
  <c r="Q18" i="5"/>
  <c r="O18" i="5"/>
  <c r="N18" i="5"/>
  <c r="R17" i="5"/>
  <c r="Q17" i="5"/>
  <c r="O17" i="5"/>
  <c r="N17" i="5"/>
  <c r="O16" i="5"/>
  <c r="K16" i="5"/>
  <c r="R16" i="5" s="1"/>
  <c r="O15" i="5"/>
  <c r="K15" i="5"/>
  <c r="N15" i="5" s="1"/>
  <c r="O11" i="5"/>
  <c r="K11" i="5"/>
  <c r="R11" i="5" s="1"/>
  <c r="O10" i="5"/>
  <c r="K10" i="5"/>
  <c r="N10" i="5" s="1"/>
  <c r="O9" i="5"/>
  <c r="K9" i="5"/>
  <c r="O8" i="5"/>
  <c r="K8" i="5"/>
  <c r="N8" i="5" s="1"/>
  <c r="O7" i="5"/>
  <c r="K7" i="5"/>
  <c r="R7" i="5" s="1"/>
  <c r="O6" i="5"/>
  <c r="K6" i="5"/>
  <c r="N6" i="5" s="1"/>
  <c r="O5" i="5"/>
  <c r="K5" i="5"/>
  <c r="O4" i="5"/>
  <c r="K4" i="5"/>
  <c r="N4" i="5" s="1"/>
  <c r="R3" i="5"/>
  <c r="Q3" i="5"/>
  <c r="S3" i="5" s="1"/>
  <c r="N3" i="5"/>
  <c r="O2" i="5"/>
  <c r="K2" i="5"/>
  <c r="R2" i="5" s="1"/>
  <c r="J420" i="26"/>
  <c r="P420" i="26" s="1"/>
  <c r="R420" i="26" s="1"/>
  <c r="J419" i="26"/>
  <c r="P419" i="26" s="1"/>
  <c r="R419" i="26" s="1"/>
  <c r="J418" i="26"/>
  <c r="P418" i="26" s="1"/>
  <c r="R418" i="26" s="1"/>
  <c r="J417" i="26"/>
  <c r="P417" i="26" s="1"/>
  <c r="R417" i="26" s="1"/>
  <c r="J416" i="26"/>
  <c r="P416" i="26" s="1"/>
  <c r="R416" i="26" s="1"/>
  <c r="J415" i="26"/>
  <c r="P415" i="26" s="1"/>
  <c r="R415" i="26" s="1"/>
  <c r="J414" i="26"/>
  <c r="P414" i="26" s="1"/>
  <c r="R414" i="26" s="1"/>
  <c r="J413" i="26"/>
  <c r="P413" i="26" s="1"/>
  <c r="R413" i="26" s="1"/>
  <c r="J412" i="26"/>
  <c r="P412" i="26" s="1"/>
  <c r="R412" i="26" s="1"/>
  <c r="J411" i="26"/>
  <c r="P411" i="26" s="1"/>
  <c r="R411" i="26" s="1"/>
  <c r="J410" i="26"/>
  <c r="P410" i="26" s="1"/>
  <c r="R410" i="26" s="1"/>
  <c r="J409" i="26"/>
  <c r="P409" i="26" s="1"/>
  <c r="R409" i="26" s="1"/>
  <c r="J408" i="26"/>
  <c r="P408" i="26" s="1"/>
  <c r="R408" i="26" s="1"/>
  <c r="J407" i="26"/>
  <c r="P407" i="26" s="1"/>
  <c r="R407" i="26" s="1"/>
  <c r="J406" i="26"/>
  <c r="P406" i="26" s="1"/>
  <c r="R406" i="26" s="1"/>
  <c r="J405" i="26"/>
  <c r="P405" i="26" s="1"/>
  <c r="R405" i="26" s="1"/>
  <c r="J404" i="26"/>
  <c r="P404" i="26" s="1"/>
  <c r="R404" i="26" s="1"/>
  <c r="J403" i="26"/>
  <c r="P403" i="26" s="1"/>
  <c r="R403" i="26" s="1"/>
  <c r="J402" i="26"/>
  <c r="P402" i="26" s="1"/>
  <c r="R402" i="26" s="1"/>
  <c r="J401" i="26"/>
  <c r="P401" i="26" s="1"/>
  <c r="R401" i="26" s="1"/>
  <c r="J400" i="26"/>
  <c r="P400" i="26" s="1"/>
  <c r="R400" i="26" s="1"/>
  <c r="J399" i="26"/>
  <c r="P399" i="26" s="1"/>
  <c r="R399" i="26" s="1"/>
  <c r="J398" i="26"/>
  <c r="P398" i="26" s="1"/>
  <c r="R398" i="26" s="1"/>
  <c r="J397" i="26"/>
  <c r="P397" i="26" s="1"/>
  <c r="R397" i="26" s="1"/>
  <c r="J396" i="26"/>
  <c r="P396" i="26" s="1"/>
  <c r="R396" i="26" s="1"/>
  <c r="J395" i="26"/>
  <c r="P395" i="26" s="1"/>
  <c r="R395" i="26" s="1"/>
  <c r="J394" i="26"/>
  <c r="P394" i="26" s="1"/>
  <c r="R394" i="26" s="1"/>
  <c r="J393" i="26"/>
  <c r="P393" i="26" s="1"/>
  <c r="R393" i="26" s="1"/>
  <c r="J392" i="26"/>
  <c r="P392" i="26" s="1"/>
  <c r="R392" i="26" s="1"/>
  <c r="J391" i="26"/>
  <c r="P391" i="26" s="1"/>
  <c r="R391" i="26" s="1"/>
  <c r="J390" i="26"/>
  <c r="P390" i="26" s="1"/>
  <c r="R390" i="26" s="1"/>
  <c r="J389" i="26"/>
  <c r="P389" i="26" s="1"/>
  <c r="R389" i="26" s="1"/>
  <c r="J388" i="26"/>
  <c r="Q388" i="26" s="1"/>
  <c r="R388" i="26" s="1"/>
  <c r="J387" i="26"/>
  <c r="Q387" i="26" s="1"/>
  <c r="R387" i="26" s="1"/>
  <c r="J386" i="26"/>
  <c r="Q386" i="26" s="1"/>
  <c r="R386" i="26" s="1"/>
  <c r="J385" i="26"/>
  <c r="P385" i="26" s="1"/>
  <c r="R385" i="26" s="1"/>
  <c r="J384" i="26"/>
  <c r="P384" i="26" s="1"/>
  <c r="R384" i="26" s="1"/>
  <c r="J383" i="26"/>
  <c r="P383" i="26" s="1"/>
  <c r="R383" i="26" s="1"/>
  <c r="J382" i="26"/>
  <c r="P382" i="26" s="1"/>
  <c r="R382" i="26" s="1"/>
  <c r="J381" i="26"/>
  <c r="P381" i="26" s="1"/>
  <c r="R381" i="26" s="1"/>
  <c r="T380" i="26"/>
  <c r="J380" i="26"/>
  <c r="P380" i="26" s="1"/>
  <c r="R380" i="26" s="1"/>
  <c r="J379" i="26"/>
  <c r="P379" i="26" s="1"/>
  <c r="R379" i="26" s="1"/>
  <c r="J378" i="26"/>
  <c r="P378" i="26" s="1"/>
  <c r="R378" i="26" s="1"/>
  <c r="J377" i="26"/>
  <c r="P377" i="26" s="1"/>
  <c r="R377" i="26" s="1"/>
  <c r="J376" i="26"/>
  <c r="P376" i="26" s="1"/>
  <c r="R376" i="26" s="1"/>
  <c r="J375" i="26"/>
  <c r="P375" i="26" s="1"/>
  <c r="R375" i="26" s="1"/>
  <c r="J374" i="26"/>
  <c r="P374" i="26" s="1"/>
  <c r="R374" i="26" s="1"/>
  <c r="J373" i="26"/>
  <c r="P373" i="26" s="1"/>
  <c r="R373" i="26" s="1"/>
  <c r="J372" i="26"/>
  <c r="P372" i="26" s="1"/>
  <c r="R372" i="26" s="1"/>
  <c r="J371" i="26"/>
  <c r="P371" i="26" s="1"/>
  <c r="R371" i="26" s="1"/>
  <c r="J370" i="26"/>
  <c r="P370" i="26" s="1"/>
  <c r="R370" i="26" s="1"/>
  <c r="J369" i="26"/>
  <c r="P369" i="26" s="1"/>
  <c r="R369" i="26" s="1"/>
  <c r="J368" i="26"/>
  <c r="P368" i="26" s="1"/>
  <c r="R368" i="26" s="1"/>
  <c r="J367" i="26"/>
  <c r="P367" i="26" s="1"/>
  <c r="R367" i="26" s="1"/>
  <c r="J366" i="26"/>
  <c r="P366" i="26" s="1"/>
  <c r="R366" i="26" s="1"/>
  <c r="J365" i="26"/>
  <c r="P365" i="26" s="1"/>
  <c r="R365" i="26" s="1"/>
  <c r="J364" i="26"/>
  <c r="P364" i="26" s="1"/>
  <c r="R364" i="26" s="1"/>
  <c r="J363" i="26"/>
  <c r="P363" i="26" s="1"/>
  <c r="R363" i="26" s="1"/>
  <c r="J362" i="26"/>
  <c r="P362" i="26" s="1"/>
  <c r="R362" i="26" s="1"/>
  <c r="J361" i="26"/>
  <c r="P361" i="26" s="1"/>
  <c r="R361" i="26" s="1"/>
  <c r="J360" i="26"/>
  <c r="P360" i="26" s="1"/>
  <c r="R360" i="26" s="1"/>
  <c r="J359" i="26"/>
  <c r="P359" i="26" s="1"/>
  <c r="R359" i="26" s="1"/>
  <c r="J358" i="26"/>
  <c r="P358" i="26" s="1"/>
  <c r="R358" i="26" s="1"/>
  <c r="J357" i="26"/>
  <c r="P357" i="26" s="1"/>
  <c r="R357" i="26" s="1"/>
  <c r="J356" i="26"/>
  <c r="P356" i="26" s="1"/>
  <c r="R356" i="26" s="1"/>
  <c r="J355" i="26"/>
  <c r="P355" i="26" s="1"/>
  <c r="R355" i="26" s="1"/>
  <c r="J354" i="26"/>
  <c r="P354" i="26" s="1"/>
  <c r="R354" i="26" s="1"/>
  <c r="J353" i="26"/>
  <c r="P353" i="26" s="1"/>
  <c r="R353" i="26" s="1"/>
  <c r="J352" i="26"/>
  <c r="P352" i="26" s="1"/>
  <c r="R352" i="26" s="1"/>
  <c r="J351" i="26"/>
  <c r="P351" i="26" s="1"/>
  <c r="R351" i="26" s="1"/>
  <c r="J350" i="26"/>
  <c r="P350" i="26" s="1"/>
  <c r="R350" i="26" s="1"/>
  <c r="J349" i="26"/>
  <c r="P349" i="26" s="1"/>
  <c r="R349" i="26" s="1"/>
  <c r="J348" i="26"/>
  <c r="P348" i="26" s="1"/>
  <c r="R348" i="26" s="1"/>
  <c r="J347" i="26"/>
  <c r="P347" i="26" s="1"/>
  <c r="R347" i="26" s="1"/>
  <c r="J346" i="26"/>
  <c r="P346" i="26" s="1"/>
  <c r="R346" i="26" s="1"/>
  <c r="J345" i="26"/>
  <c r="P345" i="26" s="1"/>
  <c r="R345" i="26" s="1"/>
  <c r="J344" i="26"/>
  <c r="P344" i="26" s="1"/>
  <c r="R344" i="26" s="1"/>
  <c r="J343" i="26"/>
  <c r="P343" i="26" s="1"/>
  <c r="R343" i="26" s="1"/>
  <c r="J342" i="26"/>
  <c r="P342" i="26" s="1"/>
  <c r="R342" i="26" s="1"/>
  <c r="J341" i="26"/>
  <c r="P341" i="26" s="1"/>
  <c r="R341" i="26" s="1"/>
  <c r="J340" i="26"/>
  <c r="P340" i="26" s="1"/>
  <c r="R340" i="26" s="1"/>
  <c r="J339" i="26"/>
  <c r="P339" i="26" s="1"/>
  <c r="R339" i="26" s="1"/>
  <c r="J338" i="26"/>
  <c r="P338" i="26" s="1"/>
  <c r="R338" i="26" s="1"/>
  <c r="J337" i="26"/>
  <c r="P337" i="26" s="1"/>
  <c r="R337" i="26" s="1"/>
  <c r="J336" i="26"/>
  <c r="P336" i="26" s="1"/>
  <c r="R336" i="26" s="1"/>
  <c r="J335" i="26"/>
  <c r="P335" i="26" s="1"/>
  <c r="R335" i="26" s="1"/>
  <c r="J334" i="26"/>
  <c r="P334" i="26" s="1"/>
  <c r="R334" i="26" s="1"/>
  <c r="J333" i="26"/>
  <c r="P333" i="26" s="1"/>
  <c r="R333" i="26" s="1"/>
  <c r="J332" i="26"/>
  <c r="P332" i="26" s="1"/>
  <c r="R332" i="26" s="1"/>
  <c r="J331" i="26"/>
  <c r="P331" i="26" s="1"/>
  <c r="R331" i="26" s="1"/>
  <c r="J330" i="26"/>
  <c r="P330" i="26" s="1"/>
  <c r="R330" i="26" s="1"/>
  <c r="J329" i="26"/>
  <c r="P329" i="26" s="1"/>
  <c r="R329" i="26" s="1"/>
  <c r="J328" i="26"/>
  <c r="P328" i="26" s="1"/>
  <c r="R328" i="26" s="1"/>
  <c r="J327" i="26"/>
  <c r="P327" i="26" s="1"/>
  <c r="R327" i="26" s="1"/>
  <c r="J326" i="26"/>
  <c r="P326" i="26" s="1"/>
  <c r="R326" i="26" s="1"/>
  <c r="J325" i="26"/>
  <c r="P325" i="26" s="1"/>
  <c r="R325" i="26" s="1"/>
  <c r="J324" i="26"/>
  <c r="P324" i="26" s="1"/>
  <c r="R324" i="26" s="1"/>
  <c r="J323" i="26"/>
  <c r="P323" i="26" s="1"/>
  <c r="R323" i="26" s="1"/>
  <c r="J322" i="26"/>
  <c r="P322" i="26" s="1"/>
  <c r="R322" i="26" s="1"/>
  <c r="J321" i="26"/>
  <c r="P321" i="26" s="1"/>
  <c r="R321" i="26" s="1"/>
  <c r="J320" i="26"/>
  <c r="P320" i="26" s="1"/>
  <c r="R320" i="26" s="1"/>
  <c r="J319" i="26"/>
  <c r="P319" i="26" s="1"/>
  <c r="R319" i="26" s="1"/>
  <c r="J318" i="26"/>
  <c r="P318" i="26" s="1"/>
  <c r="R318" i="26" s="1"/>
  <c r="J317" i="26"/>
  <c r="P317" i="26" s="1"/>
  <c r="R317" i="26" s="1"/>
  <c r="J316" i="26"/>
  <c r="P316" i="26" s="1"/>
  <c r="R316" i="26" s="1"/>
  <c r="J315" i="26"/>
  <c r="P315" i="26" s="1"/>
  <c r="R315" i="26" s="1"/>
  <c r="J314" i="26"/>
  <c r="P314" i="26" s="1"/>
  <c r="R314" i="26" s="1"/>
  <c r="J313" i="26"/>
  <c r="P313" i="26" s="1"/>
  <c r="R313" i="26" s="1"/>
  <c r="J312" i="26"/>
  <c r="P312" i="26" s="1"/>
  <c r="R312" i="26" s="1"/>
  <c r="J311" i="26"/>
  <c r="P311" i="26" s="1"/>
  <c r="R311" i="26" s="1"/>
  <c r="J310" i="26"/>
  <c r="P310" i="26" s="1"/>
  <c r="R310" i="26" s="1"/>
  <c r="J309" i="26"/>
  <c r="P309" i="26" s="1"/>
  <c r="R309" i="26" s="1"/>
  <c r="J308" i="26"/>
  <c r="Q308" i="26" s="1"/>
  <c r="R308" i="26" s="1"/>
  <c r="J307" i="26"/>
  <c r="Q307" i="26" s="1"/>
  <c r="R307" i="26" s="1"/>
  <c r="J306" i="26"/>
  <c r="Q306" i="26" s="1"/>
  <c r="R306" i="26" s="1"/>
  <c r="J305" i="26"/>
  <c r="Q305" i="26" s="1"/>
  <c r="R305" i="26" s="1"/>
  <c r="J304" i="26"/>
  <c r="Q304" i="26" s="1"/>
  <c r="R304" i="26" s="1"/>
  <c r="J303" i="26"/>
  <c r="Q303" i="26" s="1"/>
  <c r="R303" i="26" s="1"/>
  <c r="J302" i="26"/>
  <c r="Q302" i="26" s="1"/>
  <c r="R302" i="26" s="1"/>
  <c r="J301" i="26"/>
  <c r="Q301" i="26" s="1"/>
  <c r="R301" i="26" s="1"/>
  <c r="J300" i="26"/>
  <c r="Q300" i="26" s="1"/>
  <c r="R300" i="26" s="1"/>
  <c r="J299" i="26"/>
  <c r="Q299" i="26" s="1"/>
  <c r="R299" i="26" s="1"/>
  <c r="J298" i="26"/>
  <c r="Q298" i="26" s="1"/>
  <c r="R298" i="26" s="1"/>
  <c r="J297" i="26"/>
  <c r="Q297" i="26" s="1"/>
  <c r="R297" i="26" s="1"/>
  <c r="J296" i="26"/>
  <c r="Q296" i="26" s="1"/>
  <c r="R296" i="26" s="1"/>
  <c r="J295" i="26"/>
  <c r="Q295" i="26" s="1"/>
  <c r="R295" i="26" s="1"/>
  <c r="J294" i="26"/>
  <c r="Q294" i="26" s="1"/>
  <c r="R294" i="26" s="1"/>
  <c r="J293" i="26"/>
  <c r="Q293" i="26" s="1"/>
  <c r="R293" i="26" s="1"/>
  <c r="J292" i="26"/>
  <c r="Q292" i="26" s="1"/>
  <c r="R292" i="26" s="1"/>
  <c r="J291" i="26"/>
  <c r="Q291" i="26" s="1"/>
  <c r="R291" i="26" s="1"/>
  <c r="J290" i="26"/>
  <c r="Q290" i="26" s="1"/>
  <c r="R290" i="26" s="1"/>
  <c r="J289" i="26"/>
  <c r="Q289" i="26" s="1"/>
  <c r="R289" i="26" s="1"/>
  <c r="J288" i="26"/>
  <c r="Q288" i="26" s="1"/>
  <c r="R288" i="26" s="1"/>
  <c r="J287" i="26"/>
  <c r="Q287" i="26" s="1"/>
  <c r="R287" i="26" s="1"/>
  <c r="J286" i="26"/>
  <c r="Q286" i="26" s="1"/>
  <c r="R286" i="26" s="1"/>
  <c r="J285" i="26"/>
  <c r="Q285" i="26" s="1"/>
  <c r="R285" i="26" s="1"/>
  <c r="J284" i="26"/>
  <c r="Q284" i="26" s="1"/>
  <c r="R284" i="26" s="1"/>
  <c r="J283" i="26"/>
  <c r="Q283" i="26" s="1"/>
  <c r="R283" i="26" s="1"/>
  <c r="J282" i="26"/>
  <c r="Q282" i="26" s="1"/>
  <c r="R282" i="26" s="1"/>
  <c r="J281" i="26"/>
  <c r="Q281" i="26" s="1"/>
  <c r="R281" i="26" s="1"/>
  <c r="J280" i="26"/>
  <c r="Q280" i="26" s="1"/>
  <c r="R280" i="26" s="1"/>
  <c r="J279" i="26"/>
  <c r="Q279" i="26" s="1"/>
  <c r="R279" i="26" s="1"/>
  <c r="J278" i="26"/>
  <c r="Q278" i="26" s="1"/>
  <c r="R278" i="26" s="1"/>
  <c r="J277" i="26"/>
  <c r="Q277" i="26" s="1"/>
  <c r="R277" i="26" s="1"/>
  <c r="J276" i="26"/>
  <c r="Q276" i="26" s="1"/>
  <c r="R276" i="26" s="1"/>
  <c r="J275" i="26"/>
  <c r="Q275" i="26" s="1"/>
  <c r="R275" i="26" s="1"/>
  <c r="J274" i="26"/>
  <c r="Q274" i="26" s="1"/>
  <c r="R274" i="26" s="1"/>
  <c r="J273" i="26"/>
  <c r="Q273" i="26" s="1"/>
  <c r="R273" i="26" s="1"/>
  <c r="J272" i="26"/>
  <c r="Q272" i="26" s="1"/>
  <c r="R272" i="26" s="1"/>
  <c r="J271" i="26"/>
  <c r="Q271" i="26" s="1"/>
  <c r="R271" i="26" s="1"/>
  <c r="J270" i="26"/>
  <c r="Q270" i="26" s="1"/>
  <c r="R270" i="26" s="1"/>
  <c r="J269" i="26"/>
  <c r="Q269" i="26" s="1"/>
  <c r="R269" i="26" s="1"/>
  <c r="J268" i="26"/>
  <c r="Q268" i="26" s="1"/>
  <c r="R268" i="26" s="1"/>
  <c r="J267" i="26"/>
  <c r="Q267" i="26" s="1"/>
  <c r="R267" i="26" s="1"/>
  <c r="J266" i="26"/>
  <c r="Q266" i="26" s="1"/>
  <c r="R266" i="26" s="1"/>
  <c r="J265" i="26"/>
  <c r="Q265" i="26" s="1"/>
  <c r="R265" i="26" s="1"/>
  <c r="J264" i="26"/>
  <c r="Q264" i="26" s="1"/>
  <c r="R264" i="26" s="1"/>
  <c r="J263" i="26"/>
  <c r="Q263" i="26" s="1"/>
  <c r="R263" i="26" s="1"/>
  <c r="J262" i="26"/>
  <c r="Q262" i="26" s="1"/>
  <c r="R262" i="26" s="1"/>
  <c r="J261" i="26"/>
  <c r="Q261" i="26" s="1"/>
  <c r="R261" i="26" s="1"/>
  <c r="J260" i="26"/>
  <c r="Q260" i="26" s="1"/>
  <c r="R260" i="26" s="1"/>
  <c r="J259" i="26"/>
  <c r="Q259" i="26" s="1"/>
  <c r="R259" i="26" s="1"/>
  <c r="N258" i="26"/>
  <c r="J258" i="26"/>
  <c r="J257" i="26"/>
  <c r="Q257" i="26" s="1"/>
  <c r="R257" i="26" s="1"/>
  <c r="J256" i="26"/>
  <c r="Q256" i="26" s="1"/>
  <c r="R256" i="26" s="1"/>
  <c r="J255" i="26"/>
  <c r="Q255" i="26" s="1"/>
  <c r="R255" i="26" s="1"/>
  <c r="J254" i="26"/>
  <c r="Q254" i="26" s="1"/>
  <c r="R254" i="26" s="1"/>
  <c r="J253" i="26"/>
  <c r="Q253" i="26" s="1"/>
  <c r="R253" i="26" s="1"/>
  <c r="J252" i="26"/>
  <c r="Q252" i="26" s="1"/>
  <c r="R252" i="26" s="1"/>
  <c r="J251" i="26"/>
  <c r="Q251" i="26" s="1"/>
  <c r="R251" i="26" s="1"/>
  <c r="J250" i="26"/>
  <c r="Q250" i="26" s="1"/>
  <c r="R250" i="26" s="1"/>
  <c r="J249" i="26"/>
  <c r="Q249" i="26" s="1"/>
  <c r="R249" i="26" s="1"/>
  <c r="J248" i="26"/>
  <c r="Q248" i="26" s="1"/>
  <c r="R248" i="26" s="1"/>
  <c r="J247" i="26"/>
  <c r="Q247" i="26" s="1"/>
  <c r="R247" i="26" s="1"/>
  <c r="J246" i="26"/>
  <c r="Q246" i="26" s="1"/>
  <c r="R246" i="26" s="1"/>
  <c r="J245" i="26"/>
  <c r="Q245" i="26" s="1"/>
  <c r="R245" i="26" s="1"/>
  <c r="U245" i="26" s="1"/>
  <c r="J244" i="26"/>
  <c r="Q244" i="26" s="1"/>
  <c r="R244" i="26" s="1"/>
  <c r="J243" i="26"/>
  <c r="Q243" i="26" s="1"/>
  <c r="R243" i="26" s="1"/>
  <c r="J242" i="26"/>
  <c r="Q242" i="26" s="1"/>
  <c r="R242" i="26" s="1"/>
  <c r="J241" i="26"/>
  <c r="Q241" i="26" s="1"/>
  <c r="R241" i="26" s="1"/>
  <c r="J240" i="26"/>
  <c r="Q240" i="26" s="1"/>
  <c r="R240" i="26" s="1"/>
  <c r="J239" i="26"/>
  <c r="Q239" i="26" s="1"/>
  <c r="R239" i="26" s="1"/>
  <c r="J238" i="26"/>
  <c r="Q238" i="26" s="1"/>
  <c r="R238" i="26" s="1"/>
  <c r="J237" i="26"/>
  <c r="Q237" i="26" s="1"/>
  <c r="R237" i="26" s="1"/>
  <c r="J236" i="26"/>
  <c r="Q236" i="26" s="1"/>
  <c r="R236" i="26" s="1"/>
  <c r="J235" i="26"/>
  <c r="Q235" i="26" s="1"/>
  <c r="R235" i="26" s="1"/>
  <c r="J234" i="26"/>
  <c r="Q234" i="26" s="1"/>
  <c r="R234" i="26" s="1"/>
  <c r="J233" i="26"/>
  <c r="Q233" i="26" s="1"/>
  <c r="R233" i="26" s="1"/>
  <c r="J232" i="26"/>
  <c r="Q232" i="26" s="1"/>
  <c r="R232" i="26" s="1"/>
  <c r="J231" i="26"/>
  <c r="Q231" i="26" s="1"/>
  <c r="R231" i="26" s="1"/>
  <c r="J230" i="26"/>
  <c r="Q230" i="26" s="1"/>
  <c r="R230" i="26" s="1"/>
  <c r="J229" i="26"/>
  <c r="Q229" i="26" s="1"/>
  <c r="R229" i="26" s="1"/>
  <c r="J228" i="26"/>
  <c r="Q228" i="26" s="1"/>
  <c r="R228" i="26" s="1"/>
  <c r="J227" i="26"/>
  <c r="Q227" i="26" s="1"/>
  <c r="R227" i="26" s="1"/>
  <c r="J226" i="26"/>
  <c r="Q226" i="26" s="1"/>
  <c r="R226" i="26" s="1"/>
  <c r="J225" i="26"/>
  <c r="Q225" i="26" s="1"/>
  <c r="R225" i="26" s="1"/>
  <c r="J224" i="26"/>
  <c r="Q224" i="26" s="1"/>
  <c r="R224" i="26" s="1"/>
  <c r="J223" i="26"/>
  <c r="Q223" i="26" s="1"/>
  <c r="R223" i="26" s="1"/>
  <c r="J222" i="26"/>
  <c r="Q222" i="26" s="1"/>
  <c r="R222" i="26" s="1"/>
  <c r="J221" i="26"/>
  <c r="Q221" i="26" s="1"/>
  <c r="R221" i="26" s="1"/>
  <c r="J220" i="26"/>
  <c r="Q220" i="26" s="1"/>
  <c r="R220" i="26" s="1"/>
  <c r="U220" i="26" s="1"/>
  <c r="J219" i="26"/>
  <c r="Q219" i="26" s="1"/>
  <c r="R219" i="26" s="1"/>
  <c r="J218" i="26"/>
  <c r="Q218" i="26" s="1"/>
  <c r="R218" i="26" s="1"/>
  <c r="J217" i="26"/>
  <c r="Q217" i="26" s="1"/>
  <c r="R217" i="26" s="1"/>
  <c r="J216" i="26"/>
  <c r="Q216" i="26" s="1"/>
  <c r="R216" i="26" s="1"/>
  <c r="J215" i="26"/>
  <c r="Q215" i="26" s="1"/>
  <c r="R215" i="26" s="1"/>
  <c r="J214" i="26"/>
  <c r="Q214" i="26" s="1"/>
  <c r="R214" i="26" s="1"/>
  <c r="J213" i="26"/>
  <c r="Q213" i="26" s="1"/>
  <c r="R213" i="26" s="1"/>
  <c r="J212" i="26"/>
  <c r="Q212" i="26" s="1"/>
  <c r="R212" i="26" s="1"/>
  <c r="J211" i="26"/>
  <c r="Q211" i="26" s="1"/>
  <c r="R211" i="26" s="1"/>
  <c r="J210" i="26"/>
  <c r="Q210" i="26" s="1"/>
  <c r="R210" i="26" s="1"/>
  <c r="J209" i="26"/>
  <c r="Q209" i="26" s="1"/>
  <c r="R209" i="26" s="1"/>
  <c r="J208" i="26"/>
  <c r="Q208" i="26" s="1"/>
  <c r="R208" i="26" s="1"/>
  <c r="J207" i="26"/>
  <c r="Q207" i="26" s="1"/>
  <c r="R207" i="26" s="1"/>
  <c r="J206" i="26"/>
  <c r="Q206" i="26" s="1"/>
  <c r="R206" i="26" s="1"/>
  <c r="J205" i="26"/>
  <c r="Q205" i="26" s="1"/>
  <c r="R205" i="26" s="1"/>
  <c r="J204" i="26"/>
  <c r="Q204" i="26" s="1"/>
  <c r="R204" i="26" s="1"/>
  <c r="J203" i="26"/>
  <c r="Q203" i="26" s="1"/>
  <c r="R203" i="26" s="1"/>
  <c r="J202" i="26"/>
  <c r="Q202" i="26" s="1"/>
  <c r="R202" i="26" s="1"/>
  <c r="J201" i="26"/>
  <c r="Q201" i="26" s="1"/>
  <c r="R201" i="26" s="1"/>
  <c r="J200" i="26"/>
  <c r="Q200" i="26" s="1"/>
  <c r="R200" i="26" s="1"/>
  <c r="J199" i="26"/>
  <c r="Q199" i="26" s="1"/>
  <c r="R199" i="26" s="1"/>
  <c r="J198" i="26"/>
  <c r="Q198" i="26" s="1"/>
  <c r="R198" i="26" s="1"/>
  <c r="J197" i="26"/>
  <c r="Q197" i="26" s="1"/>
  <c r="R197" i="26" s="1"/>
  <c r="J196" i="26"/>
  <c r="Q196" i="26" s="1"/>
  <c r="R196" i="26" s="1"/>
  <c r="J195" i="26"/>
  <c r="Q195" i="26" s="1"/>
  <c r="R195" i="26" s="1"/>
  <c r="J194" i="26"/>
  <c r="Q194" i="26" s="1"/>
  <c r="R194" i="26" s="1"/>
  <c r="J193" i="26"/>
  <c r="Q193" i="26" s="1"/>
  <c r="R193" i="26" s="1"/>
  <c r="J192" i="26"/>
  <c r="Q192" i="26" s="1"/>
  <c r="R192" i="26" s="1"/>
  <c r="J191" i="26"/>
  <c r="Q191" i="26" s="1"/>
  <c r="R191" i="26" s="1"/>
  <c r="J190" i="26"/>
  <c r="Q190" i="26" s="1"/>
  <c r="R190" i="26" s="1"/>
  <c r="J189" i="26"/>
  <c r="Q189" i="26" s="1"/>
  <c r="R189" i="26" s="1"/>
  <c r="U189" i="26" s="1"/>
  <c r="J188" i="26"/>
  <c r="Q188" i="26" s="1"/>
  <c r="R188" i="26" s="1"/>
  <c r="J187" i="26"/>
  <c r="Q187" i="26" s="1"/>
  <c r="R187" i="26" s="1"/>
  <c r="J186" i="26"/>
  <c r="Q186" i="26" s="1"/>
  <c r="R186" i="26" s="1"/>
  <c r="J185" i="26"/>
  <c r="Q185" i="26" s="1"/>
  <c r="R185" i="26" s="1"/>
  <c r="J184" i="26"/>
  <c r="Q184" i="26" s="1"/>
  <c r="R184" i="26" s="1"/>
  <c r="J183" i="26"/>
  <c r="Q183" i="26" s="1"/>
  <c r="R183" i="26" s="1"/>
  <c r="J182" i="26"/>
  <c r="Q182" i="26" s="1"/>
  <c r="R182" i="26" s="1"/>
  <c r="J181" i="26"/>
  <c r="Q181" i="26" s="1"/>
  <c r="R181" i="26" s="1"/>
  <c r="N180" i="26"/>
  <c r="J180" i="26"/>
  <c r="N179" i="26"/>
  <c r="J179" i="26"/>
  <c r="Q179" i="26" s="1"/>
  <c r="R179" i="26" s="1"/>
  <c r="J178" i="26"/>
  <c r="Q178" i="26" s="1"/>
  <c r="R178" i="26" s="1"/>
  <c r="J177" i="26"/>
  <c r="Q177" i="26" s="1"/>
  <c r="R177" i="26" s="1"/>
  <c r="N176" i="26"/>
  <c r="J176" i="26"/>
  <c r="N175" i="26"/>
  <c r="J175" i="26"/>
  <c r="Q175" i="26" s="1"/>
  <c r="R175" i="26" s="1"/>
  <c r="J174" i="26"/>
  <c r="P174" i="26" s="1"/>
  <c r="R174" i="26" s="1"/>
  <c r="J173" i="26"/>
  <c r="P173" i="26" s="1"/>
  <c r="R173" i="26" s="1"/>
  <c r="J172" i="26"/>
  <c r="J171" i="26"/>
  <c r="P171" i="26" s="1"/>
  <c r="R171" i="26" s="1"/>
  <c r="J170" i="26"/>
  <c r="P170" i="26" s="1"/>
  <c r="R170" i="26" s="1"/>
  <c r="J169" i="26"/>
  <c r="P169" i="26" s="1"/>
  <c r="R169" i="26" s="1"/>
  <c r="J168" i="26"/>
  <c r="P168" i="26" s="1"/>
  <c r="R168" i="26" s="1"/>
  <c r="J166" i="26"/>
  <c r="Q166" i="26" s="1"/>
  <c r="R166" i="26" s="1"/>
  <c r="J165" i="26"/>
  <c r="Q165" i="26" s="1"/>
  <c r="R165" i="26" s="1"/>
  <c r="J164" i="26"/>
  <c r="P164" i="26" s="1"/>
  <c r="R164" i="26" s="1"/>
  <c r="J163" i="26"/>
  <c r="P163" i="26" s="1"/>
  <c r="R163" i="26" s="1"/>
  <c r="J162" i="26"/>
  <c r="P162" i="26" s="1"/>
  <c r="R162" i="26" s="1"/>
  <c r="J161" i="26"/>
  <c r="P161" i="26" s="1"/>
  <c r="R161" i="26" s="1"/>
  <c r="J160" i="26"/>
  <c r="J159" i="26"/>
  <c r="P159" i="26" s="1"/>
  <c r="R159" i="26" s="1"/>
  <c r="J157" i="26"/>
  <c r="P157" i="26" s="1"/>
  <c r="R157" i="26" s="1"/>
  <c r="J156" i="26"/>
  <c r="P156" i="26" s="1"/>
  <c r="R156" i="26" s="1"/>
  <c r="J155" i="26"/>
  <c r="P155" i="26" s="1"/>
  <c r="R155" i="26" s="1"/>
  <c r="J154" i="26"/>
  <c r="P154" i="26" s="1"/>
  <c r="R154" i="26" s="1"/>
  <c r="J153" i="26"/>
  <c r="P153" i="26" s="1"/>
  <c r="R153" i="26" s="1"/>
  <c r="J152" i="26"/>
  <c r="P152" i="26" s="1"/>
  <c r="R152" i="26" s="1"/>
  <c r="J151" i="26"/>
  <c r="P151" i="26" s="1"/>
  <c r="R151" i="26" s="1"/>
  <c r="J150" i="26"/>
  <c r="P150" i="26" s="1"/>
  <c r="R150" i="26" s="1"/>
  <c r="J149" i="26"/>
  <c r="P149" i="26" s="1"/>
  <c r="R149" i="26" s="1"/>
  <c r="J148" i="26"/>
  <c r="P148" i="26" s="1"/>
  <c r="R148" i="26" s="1"/>
  <c r="J147" i="26"/>
  <c r="P147" i="26" s="1"/>
  <c r="R147" i="26" s="1"/>
  <c r="J146" i="26"/>
  <c r="J145" i="26"/>
  <c r="J144" i="26"/>
  <c r="P144" i="26" s="1"/>
  <c r="R144" i="26" s="1"/>
  <c r="J143" i="26"/>
  <c r="P143" i="26" s="1"/>
  <c r="R143" i="26" s="1"/>
  <c r="J142" i="26"/>
  <c r="P142" i="26" s="1"/>
  <c r="R142" i="26" s="1"/>
  <c r="J141" i="26"/>
  <c r="P141" i="26" s="1"/>
  <c r="R141" i="26" s="1"/>
  <c r="J140" i="26"/>
  <c r="P140" i="26" s="1"/>
  <c r="R140" i="26" s="1"/>
  <c r="J139" i="26"/>
  <c r="P139" i="26" s="1"/>
  <c r="R139" i="26" s="1"/>
  <c r="J138" i="26"/>
  <c r="P138" i="26" s="1"/>
  <c r="R138" i="26" s="1"/>
  <c r="J137" i="26"/>
  <c r="J136" i="26"/>
  <c r="J135" i="26"/>
  <c r="J134" i="26"/>
  <c r="J133" i="26"/>
  <c r="J132" i="26"/>
  <c r="P132" i="26" s="1"/>
  <c r="R132" i="26" s="1"/>
  <c r="J131" i="26"/>
  <c r="P131" i="26" s="1"/>
  <c r="R131" i="26" s="1"/>
  <c r="J130" i="26"/>
  <c r="J129" i="26"/>
  <c r="P129" i="26" s="1"/>
  <c r="R129" i="26" s="1"/>
  <c r="J128" i="26"/>
  <c r="P128" i="26" s="1"/>
  <c r="R128" i="26" s="1"/>
  <c r="J127" i="26"/>
  <c r="P127" i="26" s="1"/>
  <c r="R127" i="26" s="1"/>
  <c r="J126" i="26"/>
  <c r="P126" i="26" s="1"/>
  <c r="R126" i="26" s="1"/>
  <c r="J125" i="26"/>
  <c r="P125" i="26" s="1"/>
  <c r="R125" i="26" s="1"/>
  <c r="J124" i="26"/>
  <c r="P124" i="26" s="1"/>
  <c r="R124" i="26" s="1"/>
  <c r="J123" i="26"/>
  <c r="P123" i="26" s="1"/>
  <c r="R123" i="26" s="1"/>
  <c r="J122" i="26"/>
  <c r="P122" i="26" s="1"/>
  <c r="R122" i="26" s="1"/>
  <c r="J121" i="26"/>
  <c r="P121" i="26" s="1"/>
  <c r="R121" i="26" s="1"/>
  <c r="J120" i="26"/>
  <c r="P120" i="26" s="1"/>
  <c r="R120" i="26" s="1"/>
  <c r="J119" i="26"/>
  <c r="P119" i="26" s="1"/>
  <c r="R119" i="26" s="1"/>
  <c r="J118" i="26"/>
  <c r="P118" i="26" s="1"/>
  <c r="R118" i="26" s="1"/>
  <c r="J117" i="26"/>
  <c r="P117" i="26" s="1"/>
  <c r="R117" i="26" s="1"/>
  <c r="J116" i="26"/>
  <c r="P116" i="26" s="1"/>
  <c r="R116" i="26" s="1"/>
  <c r="J115" i="26"/>
  <c r="P115" i="26" s="1"/>
  <c r="R115" i="26" s="1"/>
  <c r="J114" i="26"/>
  <c r="P114" i="26" s="1"/>
  <c r="R114" i="26" s="1"/>
  <c r="J113" i="26"/>
  <c r="P113" i="26" s="1"/>
  <c r="R113" i="26" s="1"/>
  <c r="J111" i="26"/>
  <c r="P111" i="26" s="1"/>
  <c r="R111" i="26" s="1"/>
  <c r="J110" i="26"/>
  <c r="P110" i="26" s="1"/>
  <c r="R110" i="26" s="1"/>
  <c r="J109" i="26"/>
  <c r="P109" i="26" s="1"/>
  <c r="R109" i="26" s="1"/>
  <c r="J108" i="26"/>
  <c r="P108" i="26" s="1"/>
  <c r="R108" i="26" s="1"/>
  <c r="J107" i="26"/>
  <c r="P107" i="26" s="1"/>
  <c r="R107" i="26" s="1"/>
  <c r="J106" i="26"/>
  <c r="P106" i="26" s="1"/>
  <c r="R106" i="26" s="1"/>
  <c r="J105" i="26"/>
  <c r="P105" i="26" s="1"/>
  <c r="R105" i="26" s="1"/>
  <c r="J104" i="26"/>
  <c r="P104" i="26" s="1"/>
  <c r="R104" i="26" s="1"/>
  <c r="J103" i="26"/>
  <c r="J102" i="26"/>
  <c r="P102" i="26" s="1"/>
  <c r="R102" i="26" s="1"/>
  <c r="J101" i="26"/>
  <c r="P101" i="26" s="1"/>
  <c r="R101" i="26" s="1"/>
  <c r="J100" i="26"/>
  <c r="P100" i="26" s="1"/>
  <c r="R100" i="26" s="1"/>
  <c r="N98" i="26"/>
  <c r="J98" i="26"/>
  <c r="P98" i="26" s="1"/>
  <c r="R98" i="26" s="1"/>
  <c r="J97" i="26"/>
  <c r="T96" i="26"/>
  <c r="N96" i="26"/>
  <c r="J96" i="26"/>
  <c r="P96" i="26" s="1"/>
  <c r="R96" i="26" s="1"/>
  <c r="J95" i="26"/>
  <c r="P95" i="26" s="1"/>
  <c r="R95" i="26" s="1"/>
  <c r="J94" i="26"/>
  <c r="P94" i="26" s="1"/>
  <c r="R94" i="26" s="1"/>
  <c r="J93" i="26"/>
  <c r="P93" i="26" s="1"/>
  <c r="R93" i="26" s="1"/>
  <c r="J92" i="26"/>
  <c r="P92" i="26" s="1"/>
  <c r="R92" i="26" s="1"/>
  <c r="J90" i="26"/>
  <c r="J89" i="26"/>
  <c r="J88" i="26"/>
  <c r="P88" i="26" s="1"/>
  <c r="R88" i="26" s="1"/>
  <c r="J87" i="26"/>
  <c r="P87" i="26" s="1"/>
  <c r="R87" i="26" s="1"/>
  <c r="J86" i="26"/>
  <c r="P86" i="26" s="1"/>
  <c r="R86" i="26" s="1"/>
  <c r="J85" i="26"/>
  <c r="P85" i="26" s="1"/>
  <c r="R85" i="26" s="1"/>
  <c r="J84" i="26"/>
  <c r="P84" i="26" s="1"/>
  <c r="R84" i="26" s="1"/>
  <c r="J83" i="26"/>
  <c r="P83" i="26" s="1"/>
  <c r="R83" i="26" s="1"/>
  <c r="J82" i="26"/>
  <c r="P82" i="26" s="1"/>
  <c r="R82" i="26" s="1"/>
  <c r="J81" i="26"/>
  <c r="J80" i="26"/>
  <c r="P80" i="26" s="1"/>
  <c r="R80" i="26" s="1"/>
  <c r="J79" i="26"/>
  <c r="P79" i="26" s="1"/>
  <c r="R79" i="26" s="1"/>
  <c r="J78" i="26"/>
  <c r="J77" i="26"/>
  <c r="P77" i="26" s="1"/>
  <c r="R77" i="26" s="1"/>
  <c r="J76" i="26"/>
  <c r="P76" i="26" s="1"/>
  <c r="R76" i="26" s="1"/>
  <c r="J75" i="26"/>
  <c r="J74" i="26"/>
  <c r="J73" i="26"/>
  <c r="P73" i="26" s="1"/>
  <c r="R73" i="26" s="1"/>
  <c r="J72" i="26"/>
  <c r="J71" i="26"/>
  <c r="P71" i="26" s="1"/>
  <c r="R71" i="26" s="1"/>
  <c r="J70" i="26"/>
  <c r="P70" i="26" s="1"/>
  <c r="R70" i="26" s="1"/>
  <c r="J69" i="26"/>
  <c r="P69" i="26" s="1"/>
  <c r="R69" i="26" s="1"/>
  <c r="J68" i="26"/>
  <c r="P68" i="26" s="1"/>
  <c r="R68" i="26" s="1"/>
  <c r="J67" i="26"/>
  <c r="P67" i="26" s="1"/>
  <c r="R67" i="26" s="1"/>
  <c r="J66" i="26"/>
  <c r="J65" i="26"/>
  <c r="J64" i="26"/>
  <c r="J63" i="26"/>
  <c r="J62" i="26"/>
  <c r="J61" i="26"/>
  <c r="P61" i="26" s="1"/>
  <c r="R61" i="26" s="1"/>
  <c r="J60" i="26"/>
  <c r="P60" i="26" s="1"/>
  <c r="R60" i="26" s="1"/>
  <c r="J59" i="26"/>
  <c r="J58" i="26"/>
  <c r="P58" i="26" s="1"/>
  <c r="R58" i="26" s="1"/>
  <c r="J57" i="26"/>
  <c r="P57" i="26" s="1"/>
  <c r="R57" i="26" s="1"/>
  <c r="J56" i="26"/>
  <c r="P56" i="26" s="1"/>
  <c r="R56" i="26" s="1"/>
  <c r="J55" i="26"/>
  <c r="P55" i="26" s="1"/>
  <c r="R55" i="26" s="1"/>
  <c r="J54" i="26"/>
  <c r="P54" i="26" s="1"/>
  <c r="R54" i="26" s="1"/>
  <c r="J53" i="26"/>
  <c r="P53" i="26" s="1"/>
  <c r="R53" i="26" s="1"/>
  <c r="J52" i="26"/>
  <c r="P52" i="26" s="1"/>
  <c r="R52" i="26" s="1"/>
  <c r="J51" i="26"/>
  <c r="J50" i="26"/>
  <c r="J49" i="26"/>
  <c r="P49" i="26" s="1"/>
  <c r="R49" i="26" s="1"/>
  <c r="J48" i="26"/>
  <c r="P48" i="26" s="1"/>
  <c r="R48" i="26" s="1"/>
  <c r="J47" i="26"/>
  <c r="P47" i="26" s="1"/>
  <c r="R47" i="26" s="1"/>
  <c r="J46" i="26"/>
  <c r="P46" i="26" s="1"/>
  <c r="R46" i="26" s="1"/>
  <c r="J45" i="26"/>
  <c r="P45" i="26" s="1"/>
  <c r="R45" i="26" s="1"/>
  <c r="J44" i="26"/>
  <c r="P44" i="26" s="1"/>
  <c r="R44" i="26" s="1"/>
  <c r="J43" i="26"/>
  <c r="J42" i="26"/>
  <c r="P42" i="26" s="1"/>
  <c r="R42" i="26" s="1"/>
  <c r="J41" i="26"/>
  <c r="P41" i="26" s="1"/>
  <c r="R41" i="26" s="1"/>
  <c r="J40" i="26"/>
  <c r="P40" i="26" s="1"/>
  <c r="R40" i="26" s="1"/>
  <c r="J39" i="26"/>
  <c r="P39" i="26" s="1"/>
  <c r="R39" i="26" s="1"/>
  <c r="J38" i="26"/>
  <c r="P38" i="26" s="1"/>
  <c r="R38" i="26" s="1"/>
  <c r="J37" i="26"/>
  <c r="P37" i="26" s="1"/>
  <c r="R37" i="26" s="1"/>
  <c r="J36" i="26"/>
  <c r="P36" i="26" s="1"/>
  <c r="R36" i="26" s="1"/>
  <c r="J35" i="26"/>
  <c r="P35" i="26" s="1"/>
  <c r="R35" i="26" s="1"/>
  <c r="J34" i="26"/>
  <c r="P34" i="26" s="1"/>
  <c r="R34" i="26" s="1"/>
  <c r="J33" i="26"/>
  <c r="P33" i="26" s="1"/>
  <c r="R33" i="26" s="1"/>
  <c r="J32" i="26"/>
  <c r="P32" i="26" s="1"/>
  <c r="R32" i="26" s="1"/>
  <c r="J31" i="26"/>
  <c r="J30" i="26"/>
  <c r="P30" i="26" s="1"/>
  <c r="R30" i="26" s="1"/>
  <c r="J29" i="26"/>
  <c r="P29" i="26" s="1"/>
  <c r="R29" i="26" s="1"/>
  <c r="T28" i="26"/>
  <c r="N28" i="26"/>
  <c r="J28" i="26"/>
  <c r="P28" i="26" s="1"/>
  <c r="R28" i="26" s="1"/>
  <c r="J27" i="26"/>
  <c r="J26" i="26"/>
  <c r="P26" i="26" s="1"/>
  <c r="R26" i="26" s="1"/>
  <c r="J25" i="26"/>
  <c r="P25" i="26" s="1"/>
  <c r="R25" i="26" s="1"/>
  <c r="J23" i="26"/>
  <c r="J22" i="26"/>
  <c r="J19" i="26"/>
  <c r="P19" i="26" s="1"/>
  <c r="R19" i="26" s="1"/>
  <c r="T18" i="26"/>
  <c r="N18" i="26"/>
  <c r="J18" i="26"/>
  <c r="P18" i="26" s="1"/>
  <c r="R18" i="26" s="1"/>
  <c r="J17" i="26"/>
  <c r="P17" i="26" s="1"/>
  <c r="R17" i="26" s="1"/>
  <c r="J16" i="26"/>
  <c r="P16" i="26" s="1"/>
  <c r="R16" i="26" s="1"/>
  <c r="J15" i="26"/>
  <c r="P15" i="26" s="1"/>
  <c r="R15" i="26" s="1"/>
  <c r="J14" i="26"/>
  <c r="P14" i="26" s="1"/>
  <c r="R14" i="26" s="1"/>
  <c r="J13" i="26"/>
  <c r="P13" i="26" s="1"/>
  <c r="R13" i="26" s="1"/>
  <c r="J12" i="26"/>
  <c r="P12" i="26" s="1"/>
  <c r="R12" i="26" s="1"/>
  <c r="J11" i="26"/>
  <c r="P11" i="26" s="1"/>
  <c r="R11" i="26" s="1"/>
  <c r="J10" i="26"/>
  <c r="P10" i="26" s="1"/>
  <c r="R10" i="26" s="1"/>
  <c r="J9" i="26"/>
  <c r="P9" i="26" s="1"/>
  <c r="R9" i="26" s="1"/>
  <c r="J8" i="26"/>
  <c r="P8" i="26" s="1"/>
  <c r="R8" i="26" s="1"/>
  <c r="J7" i="26"/>
  <c r="P7" i="26" s="1"/>
  <c r="R7" i="26" s="1"/>
  <c r="J5" i="26"/>
  <c r="P5" i="26" s="1"/>
  <c r="R5" i="26" s="1"/>
  <c r="T4" i="26"/>
  <c r="N4" i="26"/>
  <c r="J4" i="26"/>
  <c r="P4" i="26" s="1"/>
  <c r="R4" i="26" s="1"/>
  <c r="T3" i="26"/>
  <c r="N3" i="26"/>
  <c r="J3" i="26"/>
  <c r="P3" i="26" s="1"/>
  <c r="R3" i="26" s="1"/>
  <c r="J2" i="26"/>
  <c r="P2" i="26" s="1"/>
  <c r="R2" i="26" s="1"/>
  <c r="S365" i="24"/>
  <c r="Q365" i="24"/>
  <c r="N365" i="24"/>
  <c r="S364" i="24"/>
  <c r="Q364" i="24"/>
  <c r="N364" i="24"/>
  <c r="S363" i="24"/>
  <c r="Q363" i="24"/>
  <c r="N363" i="24"/>
  <c r="S362" i="24"/>
  <c r="Q362" i="24"/>
  <c r="N362" i="24"/>
  <c r="S361" i="24"/>
  <c r="Q361" i="24"/>
  <c r="N361" i="24"/>
  <c r="S360" i="24"/>
  <c r="Q360" i="24"/>
  <c r="N360" i="24"/>
  <c r="S359" i="24"/>
  <c r="Q359" i="24"/>
  <c r="N359" i="24"/>
  <c r="S358" i="24"/>
  <c r="Q358" i="24"/>
  <c r="N358" i="24"/>
  <c r="S357" i="24"/>
  <c r="N357" i="24"/>
  <c r="S356" i="24"/>
  <c r="Q356" i="24"/>
  <c r="N356" i="24"/>
  <c r="S355" i="24"/>
  <c r="Q355" i="24"/>
  <c r="N355" i="24"/>
  <c r="S354" i="24"/>
  <c r="Q354" i="24"/>
  <c r="N354" i="24"/>
  <c r="S353" i="24"/>
  <c r="N353" i="24"/>
  <c r="S352" i="24"/>
  <c r="N352" i="24"/>
  <c r="S351" i="24"/>
  <c r="N351" i="24"/>
  <c r="S350" i="24"/>
  <c r="N350" i="24"/>
  <c r="S349" i="24"/>
  <c r="N349" i="24"/>
  <c r="S348" i="24"/>
  <c r="S346" i="24"/>
  <c r="N346" i="24"/>
  <c r="N345" i="24"/>
  <c r="O161" i="21"/>
  <c r="K161" i="21"/>
  <c r="Q161" i="21" s="1"/>
  <c r="O158" i="21"/>
  <c r="K158" i="21"/>
  <c r="R158" i="21" s="1"/>
  <c r="O155" i="21"/>
  <c r="K155" i="21"/>
  <c r="Q155" i="21" s="1"/>
  <c r="O154" i="21"/>
  <c r="K154" i="21"/>
  <c r="Q154" i="21" s="1"/>
  <c r="S154" i="21" s="1"/>
  <c r="O153" i="21"/>
  <c r="K153" i="21"/>
  <c r="R153" i="21" s="1"/>
  <c r="O152" i="21"/>
  <c r="K152" i="21"/>
  <c r="Q152" i="21" s="1"/>
  <c r="O149" i="21"/>
  <c r="K149" i="21"/>
  <c r="N149" i="21" s="1"/>
  <c r="O148" i="21"/>
  <c r="K148" i="21"/>
  <c r="O147" i="21"/>
  <c r="K147" i="21"/>
  <c r="Q147" i="21" s="1"/>
  <c r="S147" i="21" s="1"/>
  <c r="O146" i="21"/>
  <c r="K146" i="21"/>
  <c r="R146" i="21" s="1"/>
  <c r="O143" i="21"/>
  <c r="K143" i="21"/>
  <c r="R143" i="21" s="1"/>
  <c r="O142" i="21"/>
  <c r="K142" i="21"/>
  <c r="Q142" i="21" s="1"/>
  <c r="O141" i="21"/>
  <c r="K141" i="21"/>
  <c r="R141" i="21" s="1"/>
  <c r="O140" i="21"/>
  <c r="K140" i="21"/>
  <c r="Q140" i="21" s="1"/>
  <c r="O136" i="21"/>
  <c r="K136" i="21"/>
  <c r="Q136" i="21" s="1"/>
  <c r="O135" i="21"/>
  <c r="K135" i="21"/>
  <c r="R135" i="21" s="1"/>
  <c r="O134" i="21"/>
  <c r="K134" i="21"/>
  <c r="R134" i="21" s="1"/>
  <c r="O133" i="21"/>
  <c r="K133" i="21"/>
  <c r="Q133" i="21" s="1"/>
  <c r="O129" i="21"/>
  <c r="K129" i="21"/>
  <c r="O128" i="21"/>
  <c r="K128" i="21"/>
  <c r="R128" i="21" s="1"/>
  <c r="O127" i="21"/>
  <c r="K127" i="21"/>
  <c r="R127" i="21" s="1"/>
  <c r="O126" i="21"/>
  <c r="K126" i="21"/>
  <c r="R126" i="21" s="1"/>
  <c r="O123" i="21"/>
  <c r="K123" i="21"/>
  <c r="Q123" i="21" s="1"/>
  <c r="R122" i="21"/>
  <c r="Q122" i="21"/>
  <c r="O122" i="21"/>
  <c r="N122" i="21"/>
  <c r="O119" i="21"/>
  <c r="K119" i="21"/>
  <c r="Q119" i="21" s="1"/>
  <c r="R118" i="21"/>
  <c r="Q118" i="21"/>
  <c r="S118" i="21" s="1"/>
  <c r="O118" i="21"/>
  <c r="N118" i="21"/>
  <c r="R115" i="21"/>
  <c r="Q115" i="21"/>
  <c r="O115" i="21"/>
  <c r="N115" i="21"/>
  <c r="R114" i="21"/>
  <c r="Q114" i="21"/>
  <c r="S114" i="21" s="1"/>
  <c r="O114" i="21"/>
  <c r="N114" i="21"/>
  <c r="O111" i="21"/>
  <c r="K111" i="21"/>
  <c r="R110" i="21"/>
  <c r="Q110" i="21"/>
  <c r="S110" i="21" s="1"/>
  <c r="N110" i="21"/>
  <c r="O108" i="21"/>
  <c r="K108" i="21"/>
  <c r="O107" i="21"/>
  <c r="K107" i="21"/>
  <c r="Q107" i="21" s="1"/>
  <c r="O106" i="21"/>
  <c r="K106" i="21"/>
  <c r="R106" i="21" s="1"/>
  <c r="O105" i="21"/>
  <c r="K105" i="21"/>
  <c r="R105" i="21" s="1"/>
  <c r="O104" i="21"/>
  <c r="K104" i="21"/>
  <c r="R104" i="21" s="1"/>
  <c r="O103" i="21"/>
  <c r="K103" i="21"/>
  <c r="R103" i="21" s="1"/>
  <c r="O102" i="21"/>
  <c r="K102" i="21"/>
  <c r="R102" i="21" s="1"/>
  <c r="O101" i="21"/>
  <c r="K101" i="21"/>
  <c r="N101" i="21" s="1"/>
  <c r="O100" i="21"/>
  <c r="K100" i="21"/>
  <c r="O99" i="21"/>
  <c r="K99" i="21"/>
  <c r="Q99" i="21" s="1"/>
  <c r="O98" i="21"/>
  <c r="K98" i="21"/>
  <c r="R98" i="21" s="1"/>
  <c r="O96" i="21"/>
  <c r="K96" i="21"/>
  <c r="R96" i="21" s="1"/>
  <c r="O95" i="21"/>
  <c r="K95" i="21"/>
  <c r="R95" i="21" s="1"/>
  <c r="O94" i="21"/>
  <c r="K94" i="21"/>
  <c r="R94" i="21" s="1"/>
  <c r="O93" i="21"/>
  <c r="K93" i="21"/>
  <c r="R93" i="21" s="1"/>
  <c r="O92" i="21"/>
  <c r="K92" i="21"/>
  <c r="N92" i="21" s="1"/>
  <c r="O91" i="21"/>
  <c r="K91" i="21"/>
  <c r="O90" i="21"/>
  <c r="K90" i="21"/>
  <c r="Q90" i="21" s="1"/>
  <c r="O89" i="21"/>
  <c r="K89" i="21"/>
  <c r="R89" i="21" s="1"/>
  <c r="Q88" i="21"/>
  <c r="S88" i="21" s="1"/>
  <c r="O88" i="21"/>
  <c r="K88" i="21"/>
  <c r="R88" i="21" s="1"/>
  <c r="O87" i="21"/>
  <c r="K87" i="21"/>
  <c r="R87" i="21" s="1"/>
  <c r="O86" i="21"/>
  <c r="K86" i="21"/>
  <c r="R86" i="21" s="1"/>
  <c r="O85" i="21"/>
  <c r="K85" i="21"/>
  <c r="R85" i="21" s="1"/>
  <c r="O84" i="21"/>
  <c r="K84" i="21"/>
  <c r="O83" i="21"/>
  <c r="K83" i="21"/>
  <c r="O82" i="21"/>
  <c r="K82" i="21"/>
  <c r="O81" i="21"/>
  <c r="K81" i="21"/>
  <c r="R81" i="21" s="1"/>
  <c r="O80" i="21"/>
  <c r="K80" i="21"/>
  <c r="R80" i="21" s="1"/>
  <c r="O79" i="21"/>
  <c r="K79" i="21"/>
  <c r="R79" i="21" s="1"/>
  <c r="O78" i="21"/>
  <c r="K78" i="21"/>
  <c r="R78" i="21" s="1"/>
  <c r="O77" i="21"/>
  <c r="K77" i="21"/>
  <c r="R77" i="21" s="1"/>
  <c r="O76" i="21"/>
  <c r="K76" i="21"/>
  <c r="O75" i="21"/>
  <c r="K75" i="21"/>
  <c r="O73" i="21"/>
  <c r="K73" i="21"/>
  <c r="O72" i="21"/>
  <c r="K72" i="21"/>
  <c r="Q72" i="21" s="1"/>
  <c r="O71" i="21"/>
  <c r="K71" i="21"/>
  <c r="R71" i="21" s="1"/>
  <c r="O70" i="21"/>
  <c r="K70" i="21"/>
  <c r="R70" i="21" s="1"/>
  <c r="O69" i="21"/>
  <c r="K69" i="21"/>
  <c r="R69" i="21" s="1"/>
  <c r="O68" i="21"/>
  <c r="K68" i="21"/>
  <c r="R68" i="21" s="1"/>
  <c r="O66" i="21"/>
  <c r="K66" i="21"/>
  <c r="R66" i="21" s="1"/>
  <c r="O65" i="21"/>
  <c r="K65" i="21"/>
  <c r="N65" i="21" s="1"/>
  <c r="K64" i="21"/>
  <c r="R64" i="21" s="1"/>
  <c r="O62" i="21"/>
  <c r="K62" i="21"/>
  <c r="R62" i="21" s="1"/>
  <c r="K61" i="21"/>
  <c r="N61" i="21" s="1"/>
  <c r="K59" i="21"/>
  <c r="R59" i="21" s="1"/>
  <c r="O58" i="21"/>
  <c r="K58" i="21"/>
  <c r="R58" i="21" s="1"/>
  <c r="O56" i="21"/>
  <c r="K56" i="21"/>
  <c r="Q56" i="21" s="1"/>
  <c r="O55" i="21"/>
  <c r="K55" i="21"/>
  <c r="R55" i="21" s="1"/>
  <c r="O54" i="21"/>
  <c r="K54" i="21"/>
  <c r="Q54" i="21" s="1"/>
  <c r="K53" i="21"/>
  <c r="R53" i="21" s="1"/>
  <c r="O51" i="21"/>
  <c r="K51" i="21"/>
  <c r="R51" i="21" s="1"/>
  <c r="O50" i="21"/>
  <c r="K50" i="21"/>
  <c r="R50" i="21" s="1"/>
  <c r="O49" i="21"/>
  <c r="K49" i="21"/>
  <c r="N49" i="21" s="1"/>
  <c r="O48" i="21"/>
  <c r="K48" i="21"/>
  <c r="O47" i="21"/>
  <c r="K47" i="21"/>
  <c r="Q47" i="21" s="1"/>
  <c r="O46" i="21"/>
  <c r="K46" i="21"/>
  <c r="R46" i="21" s="1"/>
  <c r="O45" i="21"/>
  <c r="K45" i="21"/>
  <c r="R45" i="21" s="1"/>
  <c r="O44" i="21"/>
  <c r="K44" i="21"/>
  <c r="R44" i="21" s="1"/>
  <c r="O43" i="21"/>
  <c r="K43" i="21"/>
  <c r="R43" i="21" s="1"/>
  <c r="O42" i="21"/>
  <c r="K42" i="21"/>
  <c r="R42" i="21" s="1"/>
  <c r="O41" i="21"/>
  <c r="K41" i="21"/>
  <c r="N41" i="21" s="1"/>
  <c r="O40" i="21"/>
  <c r="K40" i="21"/>
  <c r="O38" i="21"/>
  <c r="K38" i="21"/>
  <c r="O37" i="21"/>
  <c r="K37" i="21"/>
  <c r="O36" i="21"/>
  <c r="K36" i="21"/>
  <c r="Q36" i="21" s="1"/>
  <c r="O35" i="21"/>
  <c r="K35" i="21"/>
  <c r="R35" i="21" s="1"/>
  <c r="O34" i="21"/>
  <c r="K34" i="21"/>
  <c r="R34" i="21" s="1"/>
  <c r="O33" i="21"/>
  <c r="K33" i="21"/>
  <c r="R33" i="21" s="1"/>
  <c r="O32" i="21"/>
  <c r="K32" i="21"/>
  <c r="O31" i="21"/>
  <c r="K31" i="21"/>
  <c r="R31" i="21" s="1"/>
  <c r="K30" i="21"/>
  <c r="Q30" i="21" s="1"/>
  <c r="K29" i="21"/>
  <c r="N29" i="21" s="1"/>
  <c r="O27" i="21"/>
  <c r="K27" i="21"/>
  <c r="R27" i="21" s="1"/>
  <c r="O26" i="21"/>
  <c r="K26" i="21"/>
  <c r="R26" i="21" s="1"/>
  <c r="O25" i="21"/>
  <c r="K25" i="21"/>
  <c r="R25" i="21" s="1"/>
  <c r="O24" i="21"/>
  <c r="K24" i="21"/>
  <c r="N24" i="21" s="1"/>
  <c r="O23" i="21"/>
  <c r="K23" i="21"/>
  <c r="R23" i="21" s="1"/>
  <c r="O22" i="21"/>
  <c r="K22" i="21"/>
  <c r="R22" i="21" s="1"/>
  <c r="O21" i="21"/>
  <c r="K21" i="21"/>
  <c r="O20" i="21"/>
  <c r="K20" i="21"/>
  <c r="O19" i="21"/>
  <c r="K19" i="21"/>
  <c r="R19" i="21" s="1"/>
  <c r="O18" i="21"/>
  <c r="K18" i="21"/>
  <c r="R18" i="21" s="1"/>
  <c r="O16" i="21"/>
  <c r="K16" i="21"/>
  <c r="R16" i="21" s="1"/>
  <c r="O15" i="21"/>
  <c r="K15" i="21"/>
  <c r="N15" i="21" s="1"/>
  <c r="O14" i="21"/>
  <c r="K14" i="21"/>
  <c r="R14" i="21" s="1"/>
  <c r="O13" i="21"/>
  <c r="K13" i="21"/>
  <c r="R13" i="21" s="1"/>
  <c r="O12" i="21"/>
  <c r="K12" i="21"/>
  <c r="R12" i="21" s="1"/>
  <c r="O10" i="21"/>
  <c r="K10" i="21"/>
  <c r="R10" i="21" s="1"/>
  <c r="K9" i="21"/>
  <c r="O8" i="21"/>
  <c r="K8" i="21"/>
  <c r="R8" i="21" s="1"/>
  <c r="O7" i="21"/>
  <c r="K7" i="21"/>
  <c r="R7" i="21" s="1"/>
  <c r="O6" i="21"/>
  <c r="K6" i="21"/>
  <c r="R6" i="21" s="1"/>
  <c r="K4" i="21"/>
  <c r="R4" i="21" s="1"/>
  <c r="O3" i="21"/>
  <c r="K3" i="21"/>
  <c r="R3" i="21" s="1"/>
  <c r="O2" i="21"/>
  <c r="K2" i="21"/>
  <c r="R2" i="21" s="1"/>
  <c r="N27" i="21" l="1"/>
  <c r="R161" i="21"/>
  <c r="N3" i="21"/>
  <c r="N87" i="21"/>
  <c r="Q79" i="21"/>
  <c r="Q105" i="21"/>
  <c r="S105" i="21" s="1"/>
  <c r="Q80" i="21"/>
  <c r="S80" i="21" s="1"/>
  <c r="Q127" i="21"/>
  <c r="S127" i="21" s="1"/>
  <c r="S122" i="21"/>
  <c r="R68" i="5"/>
  <c r="S68" i="5" s="1"/>
  <c r="R179" i="5"/>
  <c r="N33" i="21"/>
  <c r="Q34" i="21"/>
  <c r="S34" i="21" s="1"/>
  <c r="Q49" i="5"/>
  <c r="S49" i="5" s="1"/>
  <c r="R64" i="5"/>
  <c r="R76" i="5"/>
  <c r="N2" i="21"/>
  <c r="N19" i="21"/>
  <c r="N58" i="21"/>
  <c r="N86" i="21"/>
  <c r="N104" i="21"/>
  <c r="N126" i="21"/>
  <c r="N141" i="21"/>
  <c r="N143" i="5"/>
  <c r="N14" i="21"/>
  <c r="N18" i="21"/>
  <c r="N44" i="21"/>
  <c r="Q45" i="21"/>
  <c r="S45" i="21" s="1"/>
  <c r="N103" i="21"/>
  <c r="Q10" i="5"/>
  <c r="Q22" i="5"/>
  <c r="R171" i="5"/>
  <c r="N26" i="21"/>
  <c r="N50" i="21"/>
  <c r="N13" i="21"/>
  <c r="N16" i="21"/>
  <c r="R29" i="21"/>
  <c r="N31" i="21"/>
  <c r="N34" i="21"/>
  <c r="N35" i="21"/>
  <c r="N43" i="21"/>
  <c r="N62" i="21"/>
  <c r="N102" i="21"/>
  <c r="S17" i="5"/>
  <c r="S30" i="5"/>
  <c r="R81" i="5"/>
  <c r="N85" i="5"/>
  <c r="Q86" i="5"/>
  <c r="Q105" i="5"/>
  <c r="Q86" i="21"/>
  <c r="S86" i="21" s="1"/>
  <c r="U96" i="26"/>
  <c r="Q6" i="5"/>
  <c r="Q29" i="5"/>
  <c r="Q37" i="5"/>
  <c r="Q50" i="5"/>
  <c r="Q64" i="5"/>
  <c r="S64" i="5" s="1"/>
  <c r="N75" i="5"/>
  <c r="Q76" i="5"/>
  <c r="S76" i="5" s="1"/>
  <c r="N103" i="5"/>
  <c r="R137" i="5"/>
  <c r="S137" i="5" s="1"/>
  <c r="Q155" i="5"/>
  <c r="Q51" i="21"/>
  <c r="S51" i="21" s="1"/>
  <c r="Q68" i="21"/>
  <c r="S68" i="21" s="1"/>
  <c r="S79" i="21"/>
  <c r="Q94" i="21"/>
  <c r="S94" i="21" s="1"/>
  <c r="Q146" i="21"/>
  <c r="S146" i="21" s="1"/>
  <c r="S161" i="21"/>
  <c r="S162" i="21" s="1"/>
  <c r="S18" i="5"/>
  <c r="Q43" i="5"/>
  <c r="Q48" i="5"/>
  <c r="R56" i="5"/>
  <c r="Q72" i="5"/>
  <c r="N89" i="5"/>
  <c r="Q126" i="5"/>
  <c r="S126" i="5" s="1"/>
  <c r="Q127" i="5"/>
  <c r="Q2" i="21"/>
  <c r="S2" i="21" s="1"/>
  <c r="Q13" i="21"/>
  <c r="S13" i="21" s="1"/>
  <c r="Q18" i="21"/>
  <c r="S18" i="21" s="1"/>
  <c r="Q26" i="21"/>
  <c r="S26" i="21" s="1"/>
  <c r="Q43" i="21"/>
  <c r="S43" i="21" s="1"/>
  <c r="N51" i="21"/>
  <c r="N53" i="21"/>
  <c r="N55" i="21"/>
  <c r="N68" i="21"/>
  <c r="N69" i="21"/>
  <c r="Q70" i="21"/>
  <c r="S70" i="21" s="1"/>
  <c r="N85" i="21"/>
  <c r="N94" i="21"/>
  <c r="N95" i="21"/>
  <c r="Q96" i="21"/>
  <c r="S96" i="21" s="1"/>
  <c r="Q103" i="21"/>
  <c r="S103" i="21" s="1"/>
  <c r="Q134" i="21"/>
  <c r="S134" i="21" s="1"/>
  <c r="N146" i="21"/>
  <c r="Q38" i="5"/>
  <c r="S38" i="5" s="1"/>
  <c r="Q47" i="5"/>
  <c r="S47" i="5" s="1"/>
  <c r="Q51" i="5"/>
  <c r="R72" i="5"/>
  <c r="Q82" i="5"/>
  <c r="Q89" i="5"/>
  <c r="Q121" i="5"/>
  <c r="Q138" i="5"/>
  <c r="S138" i="5" s="1"/>
  <c r="R163" i="5"/>
  <c r="R38" i="21"/>
  <c r="S38" i="21" s="1"/>
  <c r="N38" i="21"/>
  <c r="R5" i="5"/>
  <c r="N5" i="5"/>
  <c r="N24" i="5"/>
  <c r="Q24" i="5"/>
  <c r="N88" i="5"/>
  <c r="R88" i="5"/>
  <c r="Q88" i="5"/>
  <c r="N4" i="21"/>
  <c r="N6" i="21"/>
  <c r="Q10" i="21"/>
  <c r="S10" i="21" s="1"/>
  <c r="R20" i="21"/>
  <c r="N20" i="21"/>
  <c r="Q22" i="21"/>
  <c r="S22" i="21" s="1"/>
  <c r="R24" i="21"/>
  <c r="Q24" i="21"/>
  <c r="N25" i="21"/>
  <c r="R30" i="21"/>
  <c r="S30" i="21" s="1"/>
  <c r="N30" i="21"/>
  <c r="R41" i="21"/>
  <c r="Q41" i="21"/>
  <c r="N42" i="21"/>
  <c r="R65" i="21"/>
  <c r="Q65" i="21"/>
  <c r="S65" i="21" s="1"/>
  <c r="N66" i="21"/>
  <c r="R82" i="21"/>
  <c r="N82" i="21"/>
  <c r="R92" i="21"/>
  <c r="S92" i="21" s="1"/>
  <c r="Q92" i="21"/>
  <c r="N93" i="21"/>
  <c r="R108" i="21"/>
  <c r="N108" i="21"/>
  <c r="N143" i="21"/>
  <c r="R148" i="21"/>
  <c r="N148" i="21"/>
  <c r="M180" i="26"/>
  <c r="Q180" i="26"/>
  <c r="R180" i="26" s="1"/>
  <c r="Q4" i="21"/>
  <c r="S4" i="21" s="1"/>
  <c r="R32" i="21"/>
  <c r="Q32" i="21"/>
  <c r="R37" i="21"/>
  <c r="N37" i="21"/>
  <c r="R48" i="21"/>
  <c r="N48" i="21"/>
  <c r="R73" i="21"/>
  <c r="N73" i="21"/>
  <c r="R76" i="21"/>
  <c r="Q76" i="21"/>
  <c r="R84" i="21"/>
  <c r="Q84" i="21"/>
  <c r="R100" i="21"/>
  <c r="N100" i="21"/>
  <c r="R107" i="21"/>
  <c r="N107" i="21"/>
  <c r="R111" i="21"/>
  <c r="S111" i="21" s="1"/>
  <c r="S112" i="21" s="1"/>
  <c r="S116" i="21" s="1"/>
  <c r="Q111" i="21"/>
  <c r="R15" i="21"/>
  <c r="Q15" i="21"/>
  <c r="S15" i="21" s="1"/>
  <c r="R21" i="21"/>
  <c r="N21" i="21"/>
  <c r="R49" i="21"/>
  <c r="Q49" i="21"/>
  <c r="S49" i="21" s="1"/>
  <c r="R75" i="21"/>
  <c r="Q75" i="21"/>
  <c r="R83" i="21"/>
  <c r="N83" i="21"/>
  <c r="R90" i="21"/>
  <c r="S90" i="21" s="1"/>
  <c r="N90" i="21"/>
  <c r="R101" i="21"/>
  <c r="Q101" i="21"/>
  <c r="S101" i="21" s="1"/>
  <c r="R129" i="21"/>
  <c r="N129" i="21"/>
  <c r="Q38" i="21"/>
  <c r="Q129" i="21"/>
  <c r="S129" i="21" s="1"/>
  <c r="R136" i="21"/>
  <c r="S136" i="21" s="1"/>
  <c r="N136" i="21"/>
  <c r="N8" i="21"/>
  <c r="N10" i="21"/>
  <c r="N12" i="21"/>
  <c r="Q20" i="21"/>
  <c r="N22" i="21"/>
  <c r="N23" i="21"/>
  <c r="Q29" i="21"/>
  <c r="S29" i="21" s="1"/>
  <c r="N32" i="21"/>
  <c r="R36" i="21"/>
  <c r="S36" i="21" s="1"/>
  <c r="N36" i="21"/>
  <c r="R40" i="21"/>
  <c r="N40" i="21"/>
  <c r="R47" i="21"/>
  <c r="N47" i="21"/>
  <c r="R61" i="21"/>
  <c r="Q61" i="21"/>
  <c r="R72" i="21"/>
  <c r="N72" i="21"/>
  <c r="Q82" i="21"/>
  <c r="N84" i="21"/>
  <c r="R91" i="21"/>
  <c r="N91" i="21"/>
  <c r="R99" i="21"/>
  <c r="S99" i="21" s="1"/>
  <c r="N99" i="21"/>
  <c r="N111" i="21"/>
  <c r="R149" i="21"/>
  <c r="Q149" i="21"/>
  <c r="U18" i="26"/>
  <c r="R9" i="5"/>
  <c r="N9" i="5"/>
  <c r="R45" i="5"/>
  <c r="Q45" i="5"/>
  <c r="N45" i="5"/>
  <c r="N58" i="5"/>
  <c r="R58" i="5"/>
  <c r="Q58" i="5"/>
  <c r="N62" i="5"/>
  <c r="R62" i="5"/>
  <c r="R70" i="5"/>
  <c r="Q70" i="5"/>
  <c r="N70" i="5"/>
  <c r="N74" i="5"/>
  <c r="Q74" i="5"/>
  <c r="R133" i="5"/>
  <c r="N133" i="5"/>
  <c r="R153" i="5"/>
  <c r="N153" i="5"/>
  <c r="M18" i="26"/>
  <c r="M176" i="26"/>
  <c r="Q176" i="26"/>
  <c r="R176" i="26" s="1"/>
  <c r="N84" i="5"/>
  <c r="Q84" i="5"/>
  <c r="N45" i="21"/>
  <c r="N46" i="21"/>
  <c r="N70" i="21"/>
  <c r="N71" i="21"/>
  <c r="N81" i="21"/>
  <c r="N88" i="21"/>
  <c r="N89" i="21"/>
  <c r="N96" i="21"/>
  <c r="N98" i="21"/>
  <c r="N105" i="21"/>
  <c r="N106" i="21"/>
  <c r="S115" i="21"/>
  <c r="N127" i="21"/>
  <c r="N128" i="21"/>
  <c r="N135" i="21"/>
  <c r="N153" i="21"/>
  <c r="N32" i="5"/>
  <c r="Q32" i="5"/>
  <c r="Q59" i="5"/>
  <c r="R59" i="5"/>
  <c r="N59" i="5"/>
  <c r="R99" i="5"/>
  <c r="N99" i="5"/>
  <c r="R145" i="5"/>
  <c r="N145" i="5"/>
  <c r="S37" i="5"/>
  <c r="S43" i="5"/>
  <c r="S51" i="5"/>
  <c r="U4" i="26"/>
  <c r="N37" i="5"/>
  <c r="N38" i="5"/>
  <c r="N43" i="5"/>
  <c r="S48" i="5"/>
  <c r="N51" i="5"/>
  <c r="Q69" i="5"/>
  <c r="S81" i="5"/>
  <c r="N83" i="5"/>
  <c r="N87" i="5"/>
  <c r="N95" i="5"/>
  <c r="N101" i="5"/>
  <c r="N111" i="5"/>
  <c r="N124" i="5"/>
  <c r="N135" i="5"/>
  <c r="S171" i="5"/>
  <c r="S179" i="5"/>
  <c r="U28" i="26"/>
  <c r="N2" i="5"/>
  <c r="Q4" i="5"/>
  <c r="N7" i="5"/>
  <c r="Q8" i="5"/>
  <c r="N11" i="5"/>
  <c r="Q15" i="5"/>
  <c r="Q20" i="5"/>
  <c r="Q34" i="5"/>
  <c r="S42" i="5"/>
  <c r="Q44" i="5"/>
  <c r="N47" i="5"/>
  <c r="N48" i="5"/>
  <c r="N49" i="5"/>
  <c r="Q56" i="5"/>
  <c r="R57" i="5"/>
  <c r="S57" i="5" s="1"/>
  <c r="S63" i="5"/>
  <c r="N68" i="5"/>
  <c r="R69" i="5"/>
  <c r="Q73" i="5"/>
  <c r="S73" i="5" s="1"/>
  <c r="N81" i="5"/>
  <c r="N97" i="5"/>
  <c r="Q152" i="5"/>
  <c r="Q164" i="5"/>
  <c r="S164" i="5" s="1"/>
  <c r="Q172" i="5"/>
  <c r="S172" i="5" s="1"/>
  <c r="Q180" i="5"/>
  <c r="S180" i="5" s="1"/>
  <c r="Q7" i="21"/>
  <c r="S7" i="21" s="1"/>
  <c r="N7" i="21"/>
  <c r="S84" i="21"/>
  <c r="R9" i="21"/>
  <c r="Q9" i="21"/>
  <c r="N9" i="21"/>
  <c r="S47" i="21"/>
  <c r="S72" i="21"/>
  <c r="S82" i="21"/>
  <c r="S107" i="21"/>
  <c r="R133" i="21"/>
  <c r="S133" i="21" s="1"/>
  <c r="R140" i="21"/>
  <c r="S140" i="21" s="1"/>
  <c r="Q6" i="21"/>
  <c r="S6" i="21" s="1"/>
  <c r="Q8" i="21"/>
  <c r="S8" i="21" s="1"/>
  <c r="Q53" i="21"/>
  <c r="S53" i="21" s="1"/>
  <c r="N54" i="21"/>
  <c r="Q55" i="21"/>
  <c r="S55" i="21" s="1"/>
  <c r="N56" i="21"/>
  <c r="Q58" i="21"/>
  <c r="S58" i="21" s="1"/>
  <c r="N59" i="21"/>
  <c r="Q62" i="21"/>
  <c r="S62" i="21" s="1"/>
  <c r="N64" i="21"/>
  <c r="Q77" i="21"/>
  <c r="S77" i="21" s="1"/>
  <c r="N119" i="21"/>
  <c r="N123" i="21"/>
  <c r="N133" i="21"/>
  <c r="N140" i="21"/>
  <c r="Q141" i="21"/>
  <c r="S141" i="21" s="1"/>
  <c r="N142" i="21"/>
  <c r="Q143" i="21"/>
  <c r="S143" i="21" s="1"/>
  <c r="N152" i="21"/>
  <c r="Q153" i="21"/>
  <c r="S153" i="21" s="1"/>
  <c r="N155" i="21"/>
  <c r="Q158" i="21"/>
  <c r="S158" i="21" s="1"/>
  <c r="S159" i="21" s="1"/>
  <c r="R119" i="21"/>
  <c r="S119" i="21" s="1"/>
  <c r="S120" i="21" s="1"/>
  <c r="R123" i="21"/>
  <c r="S123" i="21" s="1"/>
  <c r="S124" i="21" s="1"/>
  <c r="R142" i="21"/>
  <c r="S142" i="21" s="1"/>
  <c r="Q3" i="21"/>
  <c r="S3" i="21" s="1"/>
  <c r="Q12" i="21"/>
  <c r="S12" i="21" s="1"/>
  <c r="Q14" i="21"/>
  <c r="S14" i="21" s="1"/>
  <c r="Q16" i="21"/>
  <c r="S16" i="21" s="1"/>
  <c r="Q19" i="21"/>
  <c r="S19" i="21" s="1"/>
  <c r="Q21" i="21"/>
  <c r="Q23" i="21"/>
  <c r="S23" i="21" s="1"/>
  <c r="Q25" i="21"/>
  <c r="S25" i="21" s="1"/>
  <c r="Q27" i="21"/>
  <c r="S27" i="21" s="1"/>
  <c r="Q31" i="21"/>
  <c r="S31" i="21" s="1"/>
  <c r="Q33" i="21"/>
  <c r="S33" i="21" s="1"/>
  <c r="Q35" i="21"/>
  <c r="S35" i="21" s="1"/>
  <c r="Q37" i="21"/>
  <c r="S37" i="21" s="1"/>
  <c r="Q40" i="21"/>
  <c r="Q42" i="21"/>
  <c r="S42" i="21" s="1"/>
  <c r="Q44" i="21"/>
  <c r="S44" i="21" s="1"/>
  <c r="Q46" i="21"/>
  <c r="S46" i="21" s="1"/>
  <c r="Q48" i="21"/>
  <c r="S48" i="21" s="1"/>
  <c r="Q50" i="21"/>
  <c r="S50" i="21" s="1"/>
  <c r="Q59" i="21"/>
  <c r="S59" i="21" s="1"/>
  <c r="Q64" i="21"/>
  <c r="S64" i="21" s="1"/>
  <c r="Q66" i="21"/>
  <c r="S66" i="21" s="1"/>
  <c r="Q69" i="21"/>
  <c r="S69" i="21" s="1"/>
  <c r="Q71" i="21"/>
  <c r="S71" i="21" s="1"/>
  <c r="Q73" i="21"/>
  <c r="S73" i="21" s="1"/>
  <c r="Q78" i="21"/>
  <c r="S78" i="21" s="1"/>
  <c r="Q81" i="21"/>
  <c r="S81" i="21" s="1"/>
  <c r="Q83" i="21"/>
  <c r="S83" i="21" s="1"/>
  <c r="Q85" i="21"/>
  <c r="S85" i="21" s="1"/>
  <c r="Q87" i="21"/>
  <c r="S87" i="21" s="1"/>
  <c r="Q89" i="21"/>
  <c r="S89" i="21" s="1"/>
  <c r="Q91" i="21"/>
  <c r="S91" i="21" s="1"/>
  <c r="Q93" i="21"/>
  <c r="S93" i="21" s="1"/>
  <c r="Q95" i="21"/>
  <c r="S95" i="21" s="1"/>
  <c r="Q98" i="21"/>
  <c r="S98" i="21" s="1"/>
  <c r="Q100" i="21"/>
  <c r="Q102" i="21"/>
  <c r="S102" i="21" s="1"/>
  <c r="Q104" i="21"/>
  <c r="S104" i="21" s="1"/>
  <c r="Q106" i="21"/>
  <c r="S106" i="21" s="1"/>
  <c r="Q108" i="21"/>
  <c r="S108" i="21" s="1"/>
  <c r="Q126" i="21"/>
  <c r="S126" i="21" s="1"/>
  <c r="Q128" i="21"/>
  <c r="S128" i="21" s="1"/>
  <c r="Q135" i="21"/>
  <c r="S135" i="21" s="1"/>
  <c r="Q148" i="21"/>
  <c r="R54" i="21"/>
  <c r="S54" i="21" s="1"/>
  <c r="R56" i="21"/>
  <c r="S56" i="21" s="1"/>
  <c r="R152" i="21"/>
  <c r="S152" i="21" s="1"/>
  <c r="R155" i="21"/>
  <c r="S155" i="21" s="1"/>
  <c r="U3" i="26"/>
  <c r="M175" i="26"/>
  <c r="M179" i="26"/>
  <c r="M258" i="26"/>
  <c r="Q258" i="26"/>
  <c r="R258" i="26" s="1"/>
  <c r="U380" i="26"/>
  <c r="R4" i="5"/>
  <c r="R6" i="5"/>
  <c r="S6" i="5" s="1"/>
  <c r="Q19" i="5"/>
  <c r="S19" i="5" s="1"/>
  <c r="N19" i="5"/>
  <c r="Q23" i="5"/>
  <c r="S23" i="5" s="1"/>
  <c r="N23" i="5"/>
  <c r="Q33" i="5"/>
  <c r="N33" i="5"/>
  <c r="Q16" i="5"/>
  <c r="S16" i="5" s="1"/>
  <c r="N16" i="5"/>
  <c r="Q21" i="5"/>
  <c r="S21" i="5" s="1"/>
  <c r="N21" i="5"/>
  <c r="Q31" i="5"/>
  <c r="S31" i="5" s="1"/>
  <c r="N31" i="5"/>
  <c r="R33" i="5"/>
  <c r="Q35" i="5"/>
  <c r="S35" i="5" s="1"/>
  <c r="N35" i="5"/>
  <c r="R8" i="5"/>
  <c r="R10" i="5"/>
  <c r="S10" i="5" s="1"/>
  <c r="R29" i="5"/>
  <c r="S29" i="5" s="1"/>
  <c r="R44" i="5"/>
  <c r="N46" i="5"/>
  <c r="N61" i="5"/>
  <c r="N71" i="5"/>
  <c r="Q96" i="5"/>
  <c r="N96" i="5"/>
  <c r="Q100" i="5"/>
  <c r="N100" i="5"/>
  <c r="R104" i="5"/>
  <c r="Q104" i="5"/>
  <c r="N104" i="5"/>
  <c r="R162" i="5"/>
  <c r="Q162" i="5"/>
  <c r="Q2" i="5"/>
  <c r="S2" i="5" s="1"/>
  <c r="Q5" i="5"/>
  <c r="S5" i="5" s="1"/>
  <c r="Q7" i="5"/>
  <c r="S7" i="5" s="1"/>
  <c r="Q9" i="5"/>
  <c r="S9" i="5" s="1"/>
  <c r="Q11" i="5"/>
  <c r="S11" i="5" s="1"/>
  <c r="R15" i="5"/>
  <c r="S15" i="5" s="1"/>
  <c r="R20" i="5"/>
  <c r="S20" i="5" s="1"/>
  <c r="R22" i="5"/>
  <c r="S22" i="5" s="1"/>
  <c r="R24" i="5"/>
  <c r="S24" i="5" s="1"/>
  <c r="R32" i="5"/>
  <c r="S32" i="5" s="1"/>
  <c r="R34" i="5"/>
  <c r="R50" i="5"/>
  <c r="S50" i="5" s="1"/>
  <c r="Q60" i="5"/>
  <c r="N63" i="5"/>
  <c r="R74" i="5"/>
  <c r="S74" i="5" s="1"/>
  <c r="S89" i="5"/>
  <c r="Q110" i="5"/>
  <c r="S110" i="5" s="1"/>
  <c r="N110" i="5"/>
  <c r="R125" i="5"/>
  <c r="Q125" i="5"/>
  <c r="Q134" i="5"/>
  <c r="N134" i="5"/>
  <c r="Q142" i="5"/>
  <c r="N142" i="5"/>
  <c r="R170" i="5"/>
  <c r="Q170" i="5"/>
  <c r="N36" i="5"/>
  <c r="Q46" i="5"/>
  <c r="S46" i="5" s="1"/>
  <c r="N57" i="5"/>
  <c r="R60" i="5"/>
  <c r="R61" i="5"/>
  <c r="S61" i="5" s="1"/>
  <c r="Q62" i="5"/>
  <c r="Q71" i="5"/>
  <c r="S71" i="5" s="1"/>
  <c r="N73" i="5"/>
  <c r="Q94" i="5"/>
  <c r="S94" i="5" s="1"/>
  <c r="N94" i="5"/>
  <c r="R96" i="5"/>
  <c r="Q98" i="5"/>
  <c r="S98" i="5" s="1"/>
  <c r="N98" i="5"/>
  <c r="R100" i="5"/>
  <c r="Q102" i="5"/>
  <c r="S102" i="5" s="1"/>
  <c r="N102" i="5"/>
  <c r="S127" i="5"/>
  <c r="R178" i="5"/>
  <c r="Q178" i="5"/>
  <c r="Q123" i="5"/>
  <c r="S123" i="5" s="1"/>
  <c r="N123" i="5"/>
  <c r="Q132" i="5"/>
  <c r="S132" i="5" s="1"/>
  <c r="N132" i="5"/>
  <c r="R134" i="5"/>
  <c r="R136" i="5"/>
  <c r="Q136" i="5"/>
  <c r="R142" i="5"/>
  <c r="Q144" i="5"/>
  <c r="S144" i="5" s="1"/>
  <c r="N144" i="5"/>
  <c r="S163" i="5"/>
  <c r="R186" i="5"/>
  <c r="Q186" i="5"/>
  <c r="S186" i="5" s="1"/>
  <c r="S187" i="5" s="1"/>
  <c r="Q190" i="5"/>
  <c r="S190" i="5" s="1"/>
  <c r="S191" i="5" s="1"/>
  <c r="Q75" i="5"/>
  <c r="S75" i="5" s="1"/>
  <c r="R82" i="5"/>
  <c r="S82" i="5" s="1"/>
  <c r="R84" i="5"/>
  <c r="S84" i="5" s="1"/>
  <c r="R86" i="5"/>
  <c r="S86" i="5" s="1"/>
  <c r="Q95" i="5"/>
  <c r="S95" i="5" s="1"/>
  <c r="Q97" i="5"/>
  <c r="S97" i="5" s="1"/>
  <c r="Q99" i="5"/>
  <c r="S99" i="5" s="1"/>
  <c r="Q101" i="5"/>
  <c r="S101" i="5" s="1"/>
  <c r="Q103" i="5"/>
  <c r="S103" i="5" s="1"/>
  <c r="R105" i="5"/>
  <c r="S105" i="5" s="1"/>
  <c r="Q111" i="5"/>
  <c r="S111" i="5" s="1"/>
  <c r="R121" i="5"/>
  <c r="S121" i="5" s="1"/>
  <c r="Q122" i="5"/>
  <c r="S122" i="5" s="1"/>
  <c r="Q124" i="5"/>
  <c r="S124" i="5" s="1"/>
  <c r="Q133" i="5"/>
  <c r="S133" i="5" s="1"/>
  <c r="Q135" i="5"/>
  <c r="S135" i="5" s="1"/>
  <c r="Q143" i="5"/>
  <c r="S143" i="5" s="1"/>
  <c r="Q145" i="5"/>
  <c r="R152" i="5"/>
  <c r="S152" i="5" s="1"/>
  <c r="R155" i="5"/>
  <c r="S155" i="5" s="1"/>
  <c r="Q83" i="5"/>
  <c r="S83" i="5" s="1"/>
  <c r="Q85" i="5"/>
  <c r="S85" i="5" s="1"/>
  <c r="Q87" i="5"/>
  <c r="S87" i="5" s="1"/>
  <c r="Q153" i="5"/>
  <c r="R357" i="24"/>
  <c r="U357" i="24" s="1"/>
  <c r="X357" i="24" s="1"/>
  <c r="R360" i="24"/>
  <c r="U360" i="24" s="1"/>
  <c r="X360" i="24" s="1"/>
  <c r="R359" i="24"/>
  <c r="U359" i="24" s="1"/>
  <c r="X359" i="24" s="1"/>
  <c r="R364" i="24"/>
  <c r="U364" i="24" s="1"/>
  <c r="X364" i="24" s="1"/>
  <c r="R358" i="24"/>
  <c r="U358" i="24" s="1"/>
  <c r="X358" i="24" s="1"/>
  <c r="R361" i="24"/>
  <c r="U361" i="24" s="1"/>
  <c r="X361" i="24" s="1"/>
  <c r="R362" i="24"/>
  <c r="U362" i="24" s="1"/>
  <c r="X362" i="24" s="1"/>
  <c r="R346" i="24"/>
  <c r="U346" i="24" s="1"/>
  <c r="X346" i="24" s="1"/>
  <c r="R351" i="24"/>
  <c r="U351" i="24" s="1"/>
  <c r="X351" i="24" s="1"/>
  <c r="R352" i="24"/>
  <c r="U352" i="24" s="1"/>
  <c r="X352" i="24" s="1"/>
  <c r="R356" i="24"/>
  <c r="U356" i="24" s="1"/>
  <c r="X356" i="24" s="1"/>
  <c r="R350" i="24"/>
  <c r="U350" i="24" s="1"/>
  <c r="X350" i="24" s="1"/>
  <c r="R355" i="24"/>
  <c r="U355" i="24" s="1"/>
  <c r="X355" i="24" s="1"/>
  <c r="R348" i="24"/>
  <c r="U348" i="24" s="1"/>
  <c r="X348" i="24" s="1"/>
  <c r="R353" i="24"/>
  <c r="U353" i="24" s="1"/>
  <c r="X353" i="24" s="1"/>
  <c r="R354" i="24"/>
  <c r="U354" i="24" s="1"/>
  <c r="X354" i="24" s="1"/>
  <c r="R349" i="24"/>
  <c r="U349" i="24" s="1"/>
  <c r="X349" i="24" s="1"/>
  <c r="R347" i="24"/>
  <c r="U347" i="24" s="1"/>
  <c r="X347" i="24" s="1"/>
  <c r="R363" i="24"/>
  <c r="U363" i="24" s="1"/>
  <c r="X363" i="24" s="1"/>
  <c r="R365" i="24"/>
  <c r="U365" i="24" s="1"/>
  <c r="X365" i="24" s="1"/>
  <c r="X344" i="24" l="1"/>
  <c r="X407" i="24" s="1"/>
  <c r="R344" i="24"/>
  <c r="R442" i="24" s="1"/>
  <c r="S69" i="5"/>
  <c r="S44" i="5"/>
  <c r="S4" i="5"/>
  <c r="S100" i="21"/>
  <c r="S56" i="5"/>
  <c r="S136" i="5"/>
  <c r="S104" i="5"/>
  <c r="S20" i="21"/>
  <c r="S149" i="21"/>
  <c r="S76" i="21"/>
  <c r="S32" i="21"/>
  <c r="S41" i="21"/>
  <c r="S72" i="5"/>
  <c r="S8" i="5"/>
  <c r="S12" i="5" s="1"/>
  <c r="S9" i="21"/>
  <c r="S40" i="21"/>
  <c r="S21" i="21"/>
  <c r="S144" i="21"/>
  <c r="S59" i="5"/>
  <c r="S26" i="5"/>
  <c r="S153" i="5"/>
  <c r="S159" i="5" s="1"/>
  <c r="S62" i="5"/>
  <c r="S137" i="21"/>
  <c r="S70" i="5"/>
  <c r="S77" i="5" s="1"/>
  <c r="S58" i="5"/>
  <c r="S45" i="5"/>
  <c r="S52" i="5" s="1"/>
  <c r="S145" i="5"/>
  <c r="S34" i="5"/>
  <c r="S148" i="21"/>
  <c r="S150" i="21" s="1"/>
  <c r="S61" i="21"/>
  <c r="S75" i="21"/>
  <c r="S24" i="21"/>
  <c r="S88" i="5"/>
  <c r="S90" i="5" s="1"/>
  <c r="S156" i="21"/>
  <c r="S134" i="5"/>
  <c r="S139" i="5" s="1"/>
  <c r="S117" i="5"/>
  <c r="S96" i="5"/>
  <c r="S130" i="21"/>
  <c r="S125" i="5"/>
  <c r="S128" i="5" s="1"/>
  <c r="S60" i="5"/>
  <c r="S33" i="5"/>
  <c r="S178" i="5"/>
  <c r="S181" i="5" s="1"/>
  <c r="S170" i="5"/>
  <c r="S173" i="5" s="1"/>
  <c r="S142" i="5"/>
  <c r="S162" i="5"/>
  <c r="S165" i="5" s="1"/>
  <c r="S100" i="5"/>
  <c r="S39" i="5" l="1"/>
  <c r="S149" i="5"/>
  <c r="S65" i="5"/>
  <c r="S106" i="5"/>
  <c r="X442" i="24"/>
  <c r="Z368" i="24" l="1"/>
  <c r="Z384" i="24"/>
  <c r="Z353" i="24"/>
  <c r="Z376" i="24"/>
  <c r="Z352" i="24"/>
  <c r="Z356" i="24"/>
  <c r="Z369" i="24"/>
  <c r="Z357" i="24"/>
  <c r="Z359" i="24"/>
  <c r="Z346" i="24"/>
  <c r="Z374" i="24"/>
  <c r="Z362" i="24"/>
  <c r="Z377" i="24"/>
  <c r="Z350" i="24"/>
  <c r="Z351" i="24"/>
  <c r="Z365" i="24"/>
  <c r="Z371" i="24"/>
  <c r="Z373" i="24"/>
  <c r="Z375" i="24"/>
  <c r="Z370" i="24"/>
  <c r="Z380" i="24"/>
  <c r="Z372" i="24"/>
  <c r="Z348" i="24"/>
  <c r="Z349" i="24"/>
</calcChain>
</file>

<file path=xl/sharedStrings.xml><?xml version="1.0" encoding="utf-8"?>
<sst xmlns="http://schemas.openxmlformats.org/spreadsheetml/2006/main" count="7607" uniqueCount="780">
  <si>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</si>
  <si>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</si>
  <si>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</si>
  <si>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</si>
  <si>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</si>
  <si>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</si>
  <si>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</si>
  <si>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</si>
  <si>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</si>
  <si>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</si>
  <si>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</si>
  <si>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</si>
  <si>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</si>
  <si>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</si>
  <si>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</si>
  <si>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</si>
  <si>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</si>
  <si>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</si>
  <si>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</si>
  <si>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</si>
  <si>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</si>
  <si>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</si>
  <si>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</si>
  <si>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</si>
  <si>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</si>
  <si>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</si>
  <si>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</si>
  <si>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</si>
  <si>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</si>
  <si>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</si>
  <si>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</si>
  <si>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</si>
  <si>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</si>
  <si>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</si>
  <si>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</si>
  <si>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</si>
  <si>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</si>
  <si>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</si>
  <si>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</si>
  <si>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</si>
  <si>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</si>
  <si>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</si>
  <si>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</si>
  <si>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</si>
  <si>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</si>
  <si>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</si>
  <si>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</si>
  <si>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</si>
  <si>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</si>
  <si>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</si>
  <si>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</si>
  <si>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</si>
  <si>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</si>
  <si>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</si>
  <si>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</si>
  <si>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</si>
  <si>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</si>
  <si>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</si>
  <si>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</si>
  <si>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</si>
  <si>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</si>
  <si>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</si>
  <si>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</si>
  <si>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</si>
  <si>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</si>
  <si>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</si>
  <si>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</si>
  <si>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</si>
  <si>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</si>
  <si>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</si>
  <si>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</si>
  <si>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</si>
  <si>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</si>
  <si>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</si>
  <si>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</si>
  <si>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</si>
  <si>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</si>
  <si>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</si>
  <si>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</si>
  <si>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</si>
  <si>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</si>
  <si>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</si>
  <si>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</si>
  <si>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</si>
  <si>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</si>
  <si>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</si>
  <si>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</si>
  <si>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</si>
  <si>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</si>
  <si>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</si>
  <si>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</si>
  <si>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</si>
  <si>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</si>
  <si>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</si>
  <si>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</si>
  <si>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</si>
  <si>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</si>
  <si>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</si>
  <si>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</si>
  <si>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</si>
  <si>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</si>
  <si>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</si>
  <si>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</si>
  <si>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</si>
  <si>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</si>
  <si>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</si>
  <si>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</si>
  <si>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</si>
  <si>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</si>
  <si>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</si>
  <si>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</si>
  <si>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</si>
  <si>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</si>
  <si>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</si>
  <si>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</si>
  <si>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</si>
  <si>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</si>
  <si>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</si>
  <si>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</si>
  <si>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</si>
  <si>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</si>
  <si>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</si>
  <si>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</si>
  <si>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</si>
  <si>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</si>
  <si>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</si>
  <si>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</si>
  <si>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</si>
  <si>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</si>
  <si>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</si>
  <si>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</si>
  <si>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HK</t>
  </si>
  <si>
    <t>15CĐ-CĐ1</t>
  </si>
  <si>
    <t>15CĐ-CTM1</t>
  </si>
  <si>
    <t>15CĐ-CTM2</t>
  </si>
  <si>
    <t>15CĐ-Ô1</t>
  </si>
  <si>
    <t>15CĐ-Ô2</t>
  </si>
  <si>
    <t>15CĐ-CTM3</t>
  </si>
  <si>
    <t>15CĐ-CTM4</t>
  </si>
  <si>
    <t>15CĐ-CTM5</t>
  </si>
  <si>
    <t>15CĐ-Ô3</t>
  </si>
  <si>
    <t>15CĐ-Ô4</t>
  </si>
  <si>
    <t>15CĐ-Ô5</t>
  </si>
  <si>
    <t>15CĐ-Ô6</t>
  </si>
  <si>
    <t>15CĐ-CTM4 (N1)</t>
  </si>
  <si>
    <t>15CĐ-CTM4 (N2)</t>
  </si>
  <si>
    <t>15CĐ-CTM5 (N1)</t>
  </si>
  <si>
    <t>15CĐ-CTM5 (N2)</t>
  </si>
  <si>
    <t>15TCN-CKL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</si>
  <si>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</si>
  <si>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</si>
  <si>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</si>
  <si>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</si>
  <si>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</si>
  <si>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</si>
  <si>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</si>
  <si>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</si>
  <si>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</si>
  <si>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</si>
  <si>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16CĐ-Ô11</t>
  </si>
  <si>
    <t>16CĐ-Ô12</t>
  </si>
  <si>
    <t>Sĩ số</t>
  </si>
  <si>
    <t>KL thực tế</t>
  </si>
  <si>
    <t>KL tạm tính</t>
  </si>
  <si>
    <t>HS lớp đông</t>
  </si>
  <si>
    <t>Tổng HKI</t>
  </si>
  <si>
    <t>Cả năm</t>
  </si>
  <si>
    <t>Phụ trội</t>
  </si>
  <si>
    <t>15TC-Ô (9+3)</t>
  </si>
  <si>
    <t>15CĐ-CTM1 (N1)</t>
  </si>
  <si>
    <t>15CĐ-CTM1 (N2)</t>
  </si>
  <si>
    <t>15CĐ-CTM2 (N1)</t>
  </si>
  <si>
    <t>15CĐ-CTM2 (N2)</t>
  </si>
  <si>
    <t>15CĐ-CTM3 (N1)</t>
  </si>
  <si>
    <t>15CĐ-CTM3 (N2)</t>
  </si>
  <si>
    <t>16CĐN-Ô1</t>
  </si>
  <si>
    <t>16CĐN-Ô2</t>
  </si>
  <si>
    <t>15CĐ-CĐ1 (N1)</t>
  </si>
  <si>
    <t xml:space="preserve">15CĐ-CĐ1 </t>
  </si>
  <si>
    <t>MÁY CẮT KIM LOẠI</t>
  </si>
  <si>
    <t>TT SỬA CHỮA CƠ KHÍ</t>
  </si>
  <si>
    <t>15CĐ-CĐ1  (N1)</t>
  </si>
  <si>
    <t>15CĐ-CĐ1  (N2)</t>
  </si>
  <si>
    <t>TT TIỆN 1</t>
  </si>
  <si>
    <t>15CĐ-CĐT 1 (N1)</t>
  </si>
  <si>
    <t>15CĐ-CĐT 1 (N2)</t>
  </si>
  <si>
    <t>CÔNG NGHỆ CAD/CAM</t>
  </si>
  <si>
    <t>CÔNG NGHỆ CHẾ TẠO MÁY</t>
  </si>
  <si>
    <t>CÔNG NGHỆ CNC</t>
  </si>
  <si>
    <t>ĐỒ ÁN CÔNG NGHỆ CTM</t>
  </si>
  <si>
    <t>TT PHAY 1</t>
  </si>
  <si>
    <t>15CĐ-CĐ1 (N2)</t>
  </si>
  <si>
    <t>15CĐ-CĐT1 (N1)</t>
  </si>
  <si>
    <t>15CĐ-CĐT1 (N2)</t>
  </si>
  <si>
    <t>TĐ THỦY LỰC KHÍ NÉN</t>
  </si>
  <si>
    <t>ĐỒ ÁN MH CHI TIẾT MÁY</t>
  </si>
  <si>
    <t>16CĐ-CTM1 (N1)</t>
  </si>
  <si>
    <t xml:space="preserve">16CĐ-CTM1 </t>
  </si>
  <si>
    <t>16CĐ-CTM2</t>
  </si>
  <si>
    <t>16CĐ-CTM3</t>
  </si>
  <si>
    <t>16CĐ-CTM4</t>
  </si>
  <si>
    <t>16CĐ-CTM5</t>
  </si>
  <si>
    <t>SỨC BỀN VẬT LIỆU</t>
  </si>
  <si>
    <t>16CĐ-CĐ</t>
  </si>
  <si>
    <t>16CĐ-CĐT</t>
  </si>
  <si>
    <t>VẬT LIỆU HỌC</t>
  </si>
  <si>
    <t>CƠ LÝ THUYẾT</t>
  </si>
  <si>
    <t>CÔNG NGHỆ KIM LOẠI</t>
  </si>
  <si>
    <t>DUNG SAI-KỸ THUẬT ĐO</t>
  </si>
  <si>
    <t>NGUYÊN LÝ CẮT</t>
  </si>
  <si>
    <t>16CĐ-CNC</t>
  </si>
  <si>
    <t>ANH VĂN CHUYÊN NGÀNH CNKT CƠ KHÍ</t>
  </si>
  <si>
    <t>16CĐ-CTM1 (N2)</t>
  </si>
  <si>
    <t>16CĐ-CTM2 (N1)</t>
  </si>
  <si>
    <t>16CĐ-CTM2 (N2)</t>
  </si>
  <si>
    <t>16CĐ-CTM3 (N1)</t>
  </si>
  <si>
    <t>16CĐ-CTM3 (N2)</t>
  </si>
  <si>
    <t>16CĐ-CTM4 (N1)</t>
  </si>
  <si>
    <t>16CĐ-CTM4 (N2)</t>
  </si>
  <si>
    <t>16CĐ-CTM5 (N1)</t>
  </si>
  <si>
    <t>16CĐ-CTM5 (N2)</t>
  </si>
  <si>
    <t xml:space="preserve">16CĐ-CĐ </t>
  </si>
  <si>
    <t>VẼ KỸ THUẬT</t>
  </si>
  <si>
    <t>15TC-Đ (9+3)</t>
  </si>
  <si>
    <t>NGUYÊN LÝ CHI TIẾT MÁY</t>
  </si>
  <si>
    <t>AUTOCAD</t>
  </si>
  <si>
    <t>15TC-NL (9+3)</t>
  </si>
  <si>
    <t>CƠ ỨNG DỤNG</t>
  </si>
  <si>
    <t>TT GÒ HÀN</t>
  </si>
  <si>
    <t>TT NGUỘI CB</t>
  </si>
  <si>
    <t>16TC-Ô (9+3)</t>
  </si>
  <si>
    <t>PHAY, BÀO MP NGANG, //, VG, NGHIÊNG</t>
  </si>
  <si>
    <t>PHAY, BÀO MP BẬC</t>
  </si>
  <si>
    <t>PHAY, BÀO RÃNH, CẮT ĐỨT</t>
  </si>
  <si>
    <t>PHAY, BÀO RÃNH ĐUÔI ÉN</t>
  </si>
  <si>
    <t>PHAY ĐA GIÁC</t>
  </si>
  <si>
    <t>PHAY BÁNH RĂNG TRỤ RĂNG THẲNG</t>
  </si>
  <si>
    <t>PHAY BÀO RÃNH CHỮ T</t>
  </si>
  <si>
    <t>PHAY LY HỢP VẤU, THEN HOA</t>
  </si>
  <si>
    <t>TIỆN CHI TIẾT CÓ GÁ LẮP PHỨC TẠP</t>
  </si>
  <si>
    <t>THỰC HÀNH AUTOCAD</t>
  </si>
  <si>
    <t>16TCN-Ô1 (9+3)</t>
  </si>
  <si>
    <t>16TCN-Ô2 (9+3)</t>
  </si>
  <si>
    <t>DUNG SAI LG VÀ ĐL KỸ THUẬT</t>
  </si>
  <si>
    <t>TIỆN TRỤ NGẮN, TRỤ BẬC, TRỤ DÀI L=10D</t>
  </si>
  <si>
    <t>TIỆN RÃNH, CẮT ĐỨT</t>
  </si>
  <si>
    <t>TIỆN LỖ</t>
  </si>
  <si>
    <t>TIỆN CÔN</t>
  </si>
  <si>
    <t>TIỆN REN TAM GIÁC</t>
  </si>
  <si>
    <t>HÀN CƠ BẢN</t>
  </si>
  <si>
    <t>16TCN-LĐL (N1)</t>
  </si>
  <si>
    <t>16TCN-LĐL (N2)</t>
  </si>
  <si>
    <t>NGUYỄN TIẾN NHÂN</t>
  </si>
  <si>
    <t>TRƯƠNG THỊ PHƯƠNG HỒNG</t>
  </si>
  <si>
    <t>CHUNG TRẦN THẾ VINH</t>
  </si>
  <si>
    <t>BÙI ANH TUẤN</t>
  </si>
  <si>
    <t>NGUYỄN NGỌC QUỲNH</t>
  </si>
  <si>
    <t>VÕ MINH QUANG</t>
  </si>
  <si>
    <t>CA 1</t>
  </si>
  <si>
    <t xml:space="preserve">TT GÒ -HÀN </t>
  </si>
  <si>
    <t>X. NGUỘI</t>
  </si>
  <si>
    <t>NGUYỄN THÀNH LONG</t>
  </si>
  <si>
    <t>CA 2</t>
  </si>
  <si>
    <t>VŨ ĐỨC PHÁP</t>
  </si>
  <si>
    <t>TRẦN ĐÌNH KHẢI</t>
  </si>
  <si>
    <t>X. TIỆN 1</t>
  </si>
  <si>
    <t>PHAN VĂN THÀNH</t>
  </si>
  <si>
    <t>2, 3, 4, 5</t>
  </si>
  <si>
    <t>NGUYỄN DUY HẢI</t>
  </si>
  <si>
    <t>NGUYỄN TIẾN DŨNG</t>
  </si>
  <si>
    <t>X. PHAY</t>
  </si>
  <si>
    <t>NGUYỄN HOÀI NAM</t>
  </si>
  <si>
    <t>TT  NGUỘI CƠ BẢN</t>
  </si>
  <si>
    <t>X. HÀN</t>
  </si>
  <si>
    <t xml:space="preserve">15CĐ-CĐT1 </t>
  </si>
  <si>
    <t xml:space="preserve">TT TIỆN 1 </t>
  </si>
  <si>
    <t>NGUYỄN THANH VĨNH PHÚC</t>
  </si>
  <si>
    <t>VŨ QUANG KHẢI</t>
  </si>
  <si>
    <t>DƯƠNG THỊ HỒNG</t>
  </si>
  <si>
    <t>17T1-CCK1</t>
  </si>
  <si>
    <t>17T1-CKL1</t>
  </si>
  <si>
    <t>3, 6</t>
  </si>
  <si>
    <t>X. TIỆN 2</t>
  </si>
  <si>
    <t>DƯƠNG MINH CHUNG</t>
  </si>
  <si>
    <t>NGUYỄN TAM CƯƠNG</t>
  </si>
  <si>
    <t>7, 8, 9</t>
  </si>
  <si>
    <t>10, 11, 12</t>
  </si>
  <si>
    <t>11, 12</t>
  </si>
  <si>
    <t>ĐINH VĂN ĐỆ</t>
  </si>
  <si>
    <t>X. CNC-CN1</t>
  </si>
  <si>
    <t>X. CNC-CN2</t>
  </si>
  <si>
    <t>X. CNC-CB</t>
  </si>
  <si>
    <t>C2.3-04</t>
  </si>
  <si>
    <t>C2.3-05</t>
  </si>
  <si>
    <t>C3.1-03</t>
  </si>
  <si>
    <t>ĐỖ THỊ PHƯƠNG KHANH</t>
  </si>
  <si>
    <t>9, 10, 11, 12</t>
  </si>
  <si>
    <t>AN TOÀN LAO ĐỘNG</t>
  </si>
  <si>
    <t>TT GÒ-HÀN</t>
  </si>
  <si>
    <t>H1.2-12</t>
  </si>
  <si>
    <t>H1.2-13</t>
  </si>
  <si>
    <t>7, 8, 9, 10</t>
  </si>
  <si>
    <t>2, 5</t>
  </si>
  <si>
    <t>NGUYỄN THANH VŨ</t>
  </si>
  <si>
    <t>NGUYỄN CHÍ NGÃI</t>
  </si>
  <si>
    <t>C3.1-04</t>
  </si>
  <si>
    <t>H1.1-16</t>
  </si>
  <si>
    <t>NGUYỄN NGỌC HIỆP</t>
  </si>
  <si>
    <t>10, 11</t>
  </si>
  <si>
    <t>LƯ THỊ YẾN VŨ</t>
  </si>
  <si>
    <t>HỒ NHẬT LINH</t>
  </si>
  <si>
    <t xml:space="preserve">16TCN-CKL </t>
  </si>
  <si>
    <t>TRANG BỊ ĐIỆN TRONG MCKL</t>
  </si>
  <si>
    <t>NGUYỄN VĂN THÀNH</t>
  </si>
  <si>
    <t>TRẦN MINH THÔNG</t>
  </si>
  <si>
    <t>TT TIỆN 2</t>
  </si>
  <si>
    <t>4, 6</t>
  </si>
  <si>
    <t>PHAN THỊ XUÂN TRANG</t>
  </si>
  <si>
    <t>TRẦN THỊ HƯƠNG</t>
  </si>
  <si>
    <t>HỒ VĂN SĨ</t>
  </si>
  <si>
    <t>C3.1-05</t>
  </si>
  <si>
    <t>17T4-CCK1</t>
  </si>
  <si>
    <t>17T4-CKL1</t>
  </si>
  <si>
    <t>17T4-CNÔ1</t>
  </si>
  <si>
    <t>17T4-CNÔ2</t>
  </si>
  <si>
    <t>17T4-CNÔ3</t>
  </si>
  <si>
    <t>17T4-CNÔ4</t>
  </si>
  <si>
    <t>17T4-LĐL1 (N1)</t>
  </si>
  <si>
    <t>17T4-LĐL1 (N2)</t>
  </si>
  <si>
    <t>17T4-CNL1 (N1)</t>
  </si>
  <si>
    <t>17T4-CNL1 (N2)</t>
  </si>
  <si>
    <t>7, 8, 9, 10, 11</t>
  </si>
  <si>
    <t>KHCB</t>
  </si>
  <si>
    <t>16CĐ-CTM1</t>
  </si>
  <si>
    <t>GV KHCB</t>
  </si>
  <si>
    <t>1, 2, 3, 4, 5, 6</t>
  </si>
  <si>
    <t>7, 8, 9, 10, 11, 12</t>
  </si>
  <si>
    <t>C3.1-06</t>
  </si>
  <si>
    <t>F2.2-03</t>
  </si>
  <si>
    <t>GV KĐ-ĐT</t>
  </si>
  <si>
    <t>KĐ-ĐT</t>
  </si>
  <si>
    <t>17T1-CCK2</t>
  </si>
  <si>
    <t>17T4-LĐL2 (N1)</t>
  </si>
  <si>
    <t>17T4-LĐL2 (N2)</t>
  </si>
  <si>
    <t>16TC-Ô1 -N1 (12+2)</t>
  </si>
  <si>
    <t>16TC-Ô1 -N2 (12+2)</t>
  </si>
  <si>
    <t>16TC-Ô1 (12+2)</t>
  </si>
  <si>
    <t>16TC-Ô2 (12+2)</t>
  </si>
  <si>
    <t>9, 10, 11</t>
  </si>
  <si>
    <t>17C1-CNÔ1</t>
  </si>
  <si>
    <t>TT HÀN CƠ BẢN</t>
  </si>
  <si>
    <t>17C1-CNÔ1 (N1)</t>
  </si>
  <si>
    <t>17C1-CNÔ1 (N2)</t>
  </si>
  <si>
    <t>17C1-CNÔ2 (N1)</t>
  </si>
  <si>
    <t>17C1-CNÔ2 (N2)</t>
  </si>
  <si>
    <t>17C1-CNÔ3 (N1)</t>
  </si>
  <si>
    <t>17C1-CNÔ3 (N2)</t>
  </si>
  <si>
    <t>17C1-CNÔ4 (N1)</t>
  </si>
  <si>
    <t>17C1-CNÔ4 (N2)</t>
  </si>
  <si>
    <t>17C1-CNÔ5 (N2)</t>
  </si>
  <si>
    <t>17C1-CNÔ5 (N1)</t>
  </si>
  <si>
    <t>17C1-CNÔ6 (N2)</t>
  </si>
  <si>
    <t>17C1-CNÔ6 (N1)</t>
  </si>
  <si>
    <t>17C1-CNÔ7 (N1)</t>
  </si>
  <si>
    <t>17C1-CNÔ7 (N2)</t>
  </si>
  <si>
    <t>17C1-CNÔ8 (N1)</t>
  </si>
  <si>
    <t>17C1-CNÔ8 (N2)</t>
  </si>
  <si>
    <t>17C1-CNÔ9 (N1)</t>
  </si>
  <si>
    <t>17C1-CNÔ9 (N2)</t>
  </si>
  <si>
    <t>17C1-CNÔ10 (N1)</t>
  </si>
  <si>
    <t>17C1-CNÔ10 (N2)</t>
  </si>
  <si>
    <t>17C1-CNÔ11 (N1)</t>
  </si>
  <si>
    <t>17C1-CNÔ11 (N2)</t>
  </si>
  <si>
    <t>17C1-CNÔ12 (N1)</t>
  </si>
  <si>
    <t>17C1-CNÔ12 (N2)</t>
  </si>
  <si>
    <t>17C1-CNÔ13 (N1)</t>
  </si>
  <si>
    <t>17C1-CNÔ13 (N2)</t>
  </si>
  <si>
    <t>CA 3</t>
  </si>
  <si>
    <t>17C1-CNÔ14 (N1)</t>
  </si>
  <si>
    <t>17C1-CNÔ14 (N2)</t>
  </si>
  <si>
    <t>17C1-CNÔ15 (N1)</t>
  </si>
  <si>
    <t>17C1-CNÔ15 (N2)</t>
  </si>
  <si>
    <t>17C1-CNÔ16 (N1)</t>
  </si>
  <si>
    <t>17C1-CNÔ16 (N2)</t>
  </si>
  <si>
    <t>17C1-CNÔ2</t>
  </si>
  <si>
    <t>17C1-CNÔ3</t>
  </si>
  <si>
    <t>17C1-CNÔ4</t>
  </si>
  <si>
    <t>17C1-CNÔ5</t>
  </si>
  <si>
    <t>17C1-CNÔ6</t>
  </si>
  <si>
    <t>17C1-CNÔ7</t>
  </si>
  <si>
    <t>17C1-CNÔ8</t>
  </si>
  <si>
    <t>17C1-CNÔ9</t>
  </si>
  <si>
    <t>17C1-CNÔ10</t>
  </si>
  <si>
    <t>17C1-CNÔ11</t>
  </si>
  <si>
    <t>17C1-CNÔ12</t>
  </si>
  <si>
    <t>17C1-CNÔ13</t>
  </si>
  <si>
    <t>17C1-CNÔ14</t>
  </si>
  <si>
    <t>17C1-CNÔ15</t>
  </si>
  <si>
    <t>17C1-CNÔ16</t>
  </si>
  <si>
    <t>17C1-CCK1</t>
  </si>
  <si>
    <t>17C1-CCK2</t>
  </si>
  <si>
    <t>17C1-CCK3</t>
  </si>
  <si>
    <t>17C1-CCK4</t>
  </si>
  <si>
    <t>17C1-CCK5</t>
  </si>
  <si>
    <t>17C1-CCK6</t>
  </si>
  <si>
    <t>17C1-CCK7</t>
  </si>
  <si>
    <t>17C1-CCK8</t>
  </si>
  <si>
    <t>17C1-CCK9</t>
  </si>
  <si>
    <t>17C1-CTM1</t>
  </si>
  <si>
    <t>17C1-CTM2</t>
  </si>
  <si>
    <t>17C1-CTM3</t>
  </si>
  <si>
    <t>17C1-CKL1</t>
  </si>
  <si>
    <t>17C1-BCN1</t>
  </si>
  <si>
    <t>NGUYỄN THANH GIANG</t>
  </si>
  <si>
    <t>HÀ PHƯỚC TUẤN</t>
  </si>
  <si>
    <t>VŨ QUANG KHẢI (HỢP ĐỒNG)</t>
  </si>
  <si>
    <t>8, 9</t>
  </si>
  <si>
    <t>THÁI HỒNG KỲ</t>
  </si>
  <si>
    <t>F2.1-03</t>
  </si>
  <si>
    <t>17C1-CCK5, 6</t>
  </si>
  <si>
    <t>17C1-CCK1,2, 3, 4</t>
  </si>
  <si>
    <t>F2.2-04</t>
  </si>
  <si>
    <t>17C1-CCK7, 8</t>
  </si>
  <si>
    <t>17C1-CTM1, CKL1</t>
  </si>
  <si>
    <t>17C1-CTM2, CTM3</t>
  </si>
  <si>
    <t>SINH HOẠT CHỦ NHIỆM</t>
  </si>
  <si>
    <t>15CĐ-CĐT</t>
  </si>
  <si>
    <t xml:space="preserve">15CĐ-CTM1 </t>
  </si>
  <si>
    <t>15CĐ-CĐ</t>
  </si>
  <si>
    <t>CƯƠNG CN</t>
  </si>
  <si>
    <t>NGUYỄN VĂN BỘ</t>
  </si>
  <si>
    <t xml:space="preserve">NGUYỄN VĂN BỘ </t>
  </si>
  <si>
    <t xml:space="preserve">VŨ QUANG KHẢI </t>
  </si>
  <si>
    <t>LT</t>
  </si>
  <si>
    <t>TH</t>
  </si>
  <si>
    <t>Tổng tiết</t>
  </si>
  <si>
    <t>Thứ
 học</t>
  </si>
  <si>
    <t>16TCN-CKL</t>
  </si>
  <si>
    <t>17T4-CCK2</t>
  </si>
  <si>
    <t>18T4-CCK1</t>
  </si>
  <si>
    <t>17C1-BCN</t>
  </si>
  <si>
    <t>17C1-CKL</t>
  </si>
  <si>
    <t>Tiết học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</si>
  <si>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</si>
  <si>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</si>
  <si>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</si>
  <si>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</si>
  <si>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</si>
  <si>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</si>
  <si>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</si>
  <si>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</si>
  <si>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</si>
  <si>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18C1-CTM1</t>
  </si>
  <si>
    <t>18C1-CTM2</t>
  </si>
  <si>
    <t>18C1-BCN</t>
  </si>
  <si>
    <t>18C1-CKL</t>
  </si>
  <si>
    <t>SHCN</t>
  </si>
  <si>
    <t>CNC-CB</t>
  </si>
  <si>
    <t>TỔNG CỘNG</t>
  </si>
  <si>
    <t>18T4-CCK2</t>
  </si>
  <si>
    <t>18T4-CKC1</t>
  </si>
  <si>
    <t>Vũ Quang Khải</t>
  </si>
  <si>
    <t>Nguyễn Hồng Phúc</t>
  </si>
  <si>
    <t>16CĐ-CĐ1</t>
  </si>
  <si>
    <t>16CĐ-CĐT1</t>
  </si>
  <si>
    <t>Nguyễn Thanh Giang</t>
  </si>
  <si>
    <t>16CĐ-CNC1</t>
  </si>
  <si>
    <t>c1</t>
  </si>
  <si>
    <t>Bùi Thị Dương</t>
  </si>
  <si>
    <t>Lâm Việt Dũng</t>
  </si>
  <si>
    <t>Hà Nhật Thanh</t>
  </si>
  <si>
    <t>Nguyễn Thanh Vũ</t>
  </si>
  <si>
    <t>Đặng Thu Hà</t>
  </si>
  <si>
    <t>Võ Thị Xuân Thơ</t>
  </si>
  <si>
    <t>Lương Xuân Thịnh</t>
  </si>
  <si>
    <t>Nguyễn Văn Sơn</t>
  </si>
  <si>
    <t>9,10</t>
  </si>
  <si>
    <t>4,5</t>
  </si>
  <si>
    <t>Sức bền</t>
  </si>
  <si>
    <t>4,5,6</t>
  </si>
  <si>
    <t>1,2,3</t>
  </si>
  <si>
    <t>7,8,9</t>
  </si>
  <si>
    <t>BCN</t>
  </si>
  <si>
    <t>CK1</t>
  </si>
  <si>
    <t>CK2</t>
  </si>
  <si>
    <t>CK3</t>
  </si>
  <si>
    <t>CK4</t>
  </si>
  <si>
    <t>CK5</t>
  </si>
  <si>
    <t>CK6</t>
  </si>
  <si>
    <t>CK7</t>
  </si>
  <si>
    <t>CK8</t>
  </si>
  <si>
    <t>CK9</t>
  </si>
  <si>
    <t>CKL</t>
  </si>
  <si>
    <t>CTM1</t>
  </si>
  <si>
    <t>CTM2</t>
  </si>
  <si>
    <t>Tuấn</t>
  </si>
  <si>
    <t>Hồng</t>
  </si>
  <si>
    <t>Trang</t>
  </si>
  <si>
    <t>Dung sai</t>
  </si>
  <si>
    <t>11,12</t>
  </si>
  <si>
    <t>Phap</t>
  </si>
  <si>
    <t>C.Nhân</t>
  </si>
  <si>
    <t>Trân</t>
  </si>
  <si>
    <t>Thành P</t>
  </si>
  <si>
    <t>Y.Vũ</t>
  </si>
  <si>
    <t>Hải</t>
  </si>
  <si>
    <t>1,2</t>
  </si>
  <si>
    <t>H.Phúc</t>
  </si>
  <si>
    <t>3,4</t>
  </si>
  <si>
    <t>V.Phuc</t>
  </si>
  <si>
    <t>P.Tuấn</t>
  </si>
  <si>
    <t>Quang</t>
  </si>
  <si>
    <t>Giang</t>
  </si>
  <si>
    <t>7,8</t>
  </si>
  <si>
    <t>hương</t>
  </si>
  <si>
    <t>T.Vũ</t>
  </si>
  <si>
    <t>Dương Thị Hồng</t>
  </si>
  <si>
    <t>Võ Thị Lệ Trân</t>
  </si>
  <si>
    <t>Hà Phước Tuấn</t>
  </si>
  <si>
    <t>Võ Minh quang</t>
  </si>
  <si>
    <t>Giang Phi Hùng</t>
  </si>
  <si>
    <t>Khối lượng HK 1</t>
  </si>
  <si>
    <t>CNCK</t>
  </si>
  <si>
    <t>SHCN 5</t>
  </si>
  <si>
    <t>SHCN 10</t>
  </si>
  <si>
    <t>SHCN 4</t>
  </si>
  <si>
    <t>Ô 1</t>
  </si>
  <si>
    <t>Cơ LT</t>
  </si>
  <si>
    <t>3,4,5</t>
  </si>
  <si>
    <t>Ô 2</t>
  </si>
  <si>
    <t>Ô 3</t>
  </si>
  <si>
    <t>Ô 4</t>
  </si>
  <si>
    <t>Ô 5</t>
  </si>
  <si>
    <t>Ô 6</t>
  </si>
  <si>
    <t>10,11,12</t>
  </si>
  <si>
    <t>Ô 7</t>
  </si>
  <si>
    <t>Ô 8</t>
  </si>
  <si>
    <t>Ô 9</t>
  </si>
  <si>
    <t>Ô 10</t>
  </si>
  <si>
    <t>Ô 11</t>
  </si>
  <si>
    <t>Ô 12</t>
  </si>
  <si>
    <t>Ô 13</t>
  </si>
  <si>
    <t>Ô 14</t>
  </si>
  <si>
    <t>Ô 15</t>
  </si>
  <si>
    <t>Ô 16</t>
  </si>
  <si>
    <t>Ô 17</t>
  </si>
  <si>
    <t>Ô 18</t>
  </si>
  <si>
    <t>Ô 19</t>
  </si>
  <si>
    <t>Nguyễn Văn Đông</t>
  </si>
  <si>
    <t>Trương Thị Hồng</t>
  </si>
  <si>
    <t>Trung Dũng</t>
  </si>
  <si>
    <t>Nguyễn Phương Hà</t>
  </si>
  <si>
    <t>9,10,11</t>
  </si>
  <si>
    <t>Từ tuần</t>
  </si>
  <si>
    <t>Đến tuần</t>
  </si>
  <si>
    <t>số tuần</t>
  </si>
  <si>
    <t>Ngày/tuần</t>
  </si>
  <si>
    <t>Dạng lớp</t>
  </si>
  <si>
    <t>hết</t>
  </si>
  <si>
    <t>18T4-CKC</t>
  </si>
  <si>
    <t>Nguyên lý - Chi tiết máy</t>
  </si>
  <si>
    <t>Công nghệ chế tạo máy</t>
  </si>
  <si>
    <t>SỐ TC</t>
  </si>
  <si>
    <t>KHÓA 2019C1-CK</t>
  </si>
  <si>
    <t>KHÓA 2019C1-Ôtô</t>
  </si>
  <si>
    <t>c2</t>
  </si>
  <si>
    <t>KHÓA 2017 T4-CK</t>
  </si>
  <si>
    <t>18T4-CNO1</t>
  </si>
  <si>
    <t>18T4-CNO2</t>
  </si>
  <si>
    <t>18T4-CNO3</t>
  </si>
  <si>
    <t>18T4-CNO4</t>
  </si>
  <si>
    <t>18T4-CNO5</t>
  </si>
  <si>
    <t>KHÓA 2018 T4-CK</t>
  </si>
  <si>
    <t>18C1-CĐT1</t>
  </si>
  <si>
    <t>KHÓA 2018C2</t>
  </si>
  <si>
    <t>KHÓA 2018C1</t>
  </si>
  <si>
    <t>18C2-CCK1</t>
  </si>
  <si>
    <t>c3</t>
  </si>
  <si>
    <t>Xưởng phay</t>
  </si>
  <si>
    <t>xưởng tiện 2</t>
  </si>
  <si>
    <t>CNC-CN2</t>
  </si>
  <si>
    <t>Thiết kế CAD CB</t>
  </si>
  <si>
    <t>19T4-CCK1</t>
  </si>
  <si>
    <t>Vẽ kỹ thuật</t>
  </si>
  <si>
    <t>KHÓA 2019C1-NL</t>
  </si>
  <si>
    <t>Nguyễn Văn Bộ</t>
  </si>
  <si>
    <t>KHÓA 2019T4</t>
  </si>
  <si>
    <t>thứ 5 tuần 4 học 2 tiết</t>
  </si>
  <si>
    <t>tuần 8 học 2 tiết</t>
  </si>
  <si>
    <t>thứ 5 tuần 8 học 2 tiết</t>
  </si>
  <si>
    <t>Đồ án chuyên ngành</t>
  </si>
  <si>
    <t>Thực hành CNC cơ bản</t>
  </si>
  <si>
    <t>Thực hành Phay nâng cao</t>
  </si>
  <si>
    <t>Nguyên lý cắt kim loại 2</t>
  </si>
  <si>
    <t>Thưc hành phay CB</t>
  </si>
  <si>
    <t>xưởng phay</t>
  </si>
  <si>
    <t>18C1-CKL1</t>
  </si>
  <si>
    <t>Đồ án công nghệ CTM</t>
  </si>
  <si>
    <t>Đồ án Nguyên lý-CTM</t>
  </si>
  <si>
    <t>Đồ án quản lý &amp;KTBT</t>
  </si>
  <si>
    <t>Kỹ thuật thủy lực khí nén</t>
  </si>
  <si>
    <t>Quản lý &amp; kỹ thuật bảo trì</t>
  </si>
  <si>
    <t>Thực hành bảo trì HTTBCN</t>
  </si>
  <si>
    <t>Thực hành CNC CB</t>
  </si>
  <si>
    <t>Thực hành CNC NC</t>
  </si>
  <si>
    <t>Thực hành hàn</t>
  </si>
  <si>
    <t>Thực hành nguội</t>
  </si>
  <si>
    <t>19T4-CKC1</t>
  </si>
  <si>
    <t>19T4-CKC2</t>
  </si>
  <si>
    <t>TH gia công CK trên CNC</t>
  </si>
  <si>
    <t>Thực hành phay CB</t>
  </si>
  <si>
    <t>Các PP gia công đặc biệt</t>
  </si>
  <si>
    <t>TH tháo lắp cụm máy CNC</t>
  </si>
  <si>
    <t>18C1-BCN1</t>
  </si>
  <si>
    <t>Nguyễn tam Cương</t>
  </si>
  <si>
    <t>Vũ đức Pháp</t>
  </si>
  <si>
    <t>Phan văn Thành</t>
  </si>
  <si>
    <t>Nguyễn Thanh Phong</t>
  </si>
  <si>
    <t>CNC-CN1</t>
  </si>
  <si>
    <t>Thực hành phay nâng cao</t>
  </si>
  <si>
    <t>Chuyển cho Chung</t>
  </si>
  <si>
    <t>17T4-CNO1</t>
  </si>
  <si>
    <t>Dung sai - Kỹ thuật đo</t>
  </si>
  <si>
    <t>17T4-CNO2</t>
  </si>
  <si>
    <t>17T4-CNO3</t>
  </si>
  <si>
    <t>Kỹ thuật thủy lực - khí nén</t>
  </si>
  <si>
    <t>hủy</t>
  </si>
  <si>
    <t>Lập trình CNC</t>
  </si>
  <si>
    <t>Lư Thị yến Vũ</t>
  </si>
  <si>
    <t>Thực tập Tiện nâng cao</t>
  </si>
  <si>
    <t>xưởng tiện 1</t>
  </si>
  <si>
    <t>Bài tập lớn Vẽ kỹ thuật</t>
  </si>
  <si>
    <t>18T4-CDT</t>
  </si>
  <si>
    <t>Thực tập gia công cơ khí trên máy công cụ - CNC</t>
  </si>
  <si>
    <t>C2</t>
  </si>
  <si>
    <t>Xưởng hàn</t>
  </si>
  <si>
    <t>Thực tập Hàn cơ bản</t>
  </si>
  <si>
    <t>Thực tập Tiện cơ bản</t>
  </si>
  <si>
    <t>18T4-KML1</t>
  </si>
  <si>
    <t>Nguyễn Khắc Huy</t>
  </si>
  <si>
    <t>Autocad</t>
  </si>
  <si>
    <t>18T4-VSL1</t>
  </si>
  <si>
    <t>18T4-VSL2</t>
  </si>
  <si>
    <t>KHÓA 2017C1-CK</t>
  </si>
  <si>
    <t>Đồ án Công nghệ CTM</t>
  </si>
  <si>
    <t>Thực tập CNC nâng cao</t>
  </si>
  <si>
    <t>Thực tâp Phay nâng cao</t>
  </si>
  <si>
    <t>Thiết kế trên máy tính Cad</t>
  </si>
  <si>
    <t>Gia công với sự trợ giúp của máy tính CAM</t>
  </si>
  <si>
    <t>Pháp luật</t>
  </si>
  <si>
    <t>Thực tập Phay cơ bản</t>
  </si>
  <si>
    <t>Chuyển</t>
  </si>
  <si>
    <t>bù lễ 20/11 vào CN tuần 12</t>
  </si>
  <si>
    <t>Chuyển GV khác</t>
  </si>
  <si>
    <t>bù lễ 02/9 vào thứ 2 tuần 7</t>
  </si>
  <si>
    <t>bù lễ 02/9 vào CN tuần 1</t>
  </si>
  <si>
    <t>Chuyển từ LV Nhân</t>
  </si>
  <si>
    <t>18C1-CĐT2</t>
  </si>
  <si>
    <t>18C1-CNO1</t>
  </si>
  <si>
    <t>18C1-CNO2</t>
  </si>
  <si>
    <t>18C1-CNO3</t>
  </si>
  <si>
    <t>Dương Tiến Đoàn</t>
  </si>
  <si>
    <t>18C1-CNO4</t>
  </si>
  <si>
    <t>18C1-CNO5</t>
  </si>
  <si>
    <t>18C1-CNO6</t>
  </si>
  <si>
    <t>18C1-CNO7</t>
  </si>
  <si>
    <t>18C1-CNO8</t>
  </si>
  <si>
    <t>18C1-CNO9</t>
  </si>
  <si>
    <t>18C1-CNO10</t>
  </si>
  <si>
    <t>18C1-CNO11</t>
  </si>
  <si>
    <t>18C1-CNO12</t>
  </si>
  <si>
    <t>18C1-CNO13</t>
  </si>
  <si>
    <t>18C1-CNO14</t>
  </si>
  <si>
    <t>18C1-CNO15</t>
  </si>
  <si>
    <t>18C1-CNO16</t>
  </si>
  <si>
    <t>18C1-CNO17</t>
  </si>
  <si>
    <t>bù lễ 2/9 vào CN tuần 5</t>
  </si>
  <si>
    <t>Lưu Hoàng Sáng</t>
  </si>
  <si>
    <t>bù lễ 20/11 vào CN tuần 10</t>
  </si>
  <si>
    <t>Nguyễn Hải Tuấn</t>
  </si>
  <si>
    <t>bù thứ 5 tuần 6</t>
  </si>
  <si>
    <t>bù thứ 5 tuần 5</t>
  </si>
  <si>
    <t>Bài tập lớn Bảo trì hệ thống thiết bị công nghiệp</t>
  </si>
  <si>
    <t>Thiết kế trên máy tính CAD</t>
  </si>
  <si>
    <t>Trang bị điện MCKL</t>
  </si>
  <si>
    <t>Nguyễn Văn Thành</t>
  </si>
  <si>
    <t>Kỹ thuật chế tạo</t>
  </si>
  <si>
    <t>học chung 18BCN</t>
  </si>
  <si>
    <t>học chung 18CKL</t>
  </si>
  <si>
    <t>Trang bị điện HTCN</t>
  </si>
  <si>
    <t>Anh văn 1</t>
  </si>
  <si>
    <t>đã học</t>
  </si>
  <si>
    <t>Thực tập CNC cơ bản</t>
  </si>
  <si>
    <t>xưởng hàn</t>
  </si>
  <si>
    <t>Thực tập Hàn nâng cao</t>
  </si>
  <si>
    <t>19T4-BCN</t>
  </si>
  <si>
    <t>An toàn lao động</t>
  </si>
  <si>
    <t>19T4-CKL</t>
  </si>
  <si>
    <t>19T4-CKC</t>
  </si>
  <si>
    <t>19T4-CTM</t>
  </si>
  <si>
    <t>Nguyễn Ngọc Hiệp</t>
  </si>
  <si>
    <t>19T4-CCK2</t>
  </si>
  <si>
    <t>19T4-CĐT</t>
  </si>
  <si>
    <t>Xưởng nguội</t>
  </si>
  <si>
    <t>19T4-CNL1</t>
  </si>
  <si>
    <t>Thực tập Gò</t>
  </si>
  <si>
    <t>19T4-KML1</t>
  </si>
  <si>
    <t>19T4-LĐL1</t>
  </si>
  <si>
    <t>19T4-VSL1</t>
  </si>
  <si>
    <t>19T4-VSL2</t>
  </si>
  <si>
    <t>19T4-CNÔ1</t>
  </si>
  <si>
    <t>19T4-CNÔ2</t>
  </si>
  <si>
    <t>19T4-CNÔ3</t>
  </si>
  <si>
    <t>19T4-CNÔ4</t>
  </si>
  <si>
    <t>19T4-CNÔ5</t>
  </si>
  <si>
    <t>Thực tập Nguội</t>
  </si>
  <si>
    <t>19C1-BCN</t>
  </si>
  <si>
    <t>19C1-CTM1</t>
  </si>
  <si>
    <t>19C1-CCK1</t>
  </si>
  <si>
    <t>19C1-CCK2</t>
  </si>
  <si>
    <t>19C1-CCK3</t>
  </si>
  <si>
    <t>19C1-CCK4</t>
  </si>
  <si>
    <t>19C1-CCK5</t>
  </si>
  <si>
    <t>19C1-CCK6</t>
  </si>
  <si>
    <t>19C1-CTM2</t>
  </si>
  <si>
    <t>19C1-CNÔ1</t>
  </si>
  <si>
    <t>Dung sai - Vẽ kỹ thuật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</si>
  <si>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</si>
  <si>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</si>
  <si>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</si>
  <si>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</si>
  <si>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</si>
  <si>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</si>
  <si>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</si>
  <si>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</si>
  <si>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Nguyễn văn Bộ</t>
  </si>
  <si>
    <t>19C1-CNÔ10</t>
  </si>
  <si>
    <t>19C1-CNÔ11</t>
  </si>
  <si>
    <t>19C1-CNÔ12</t>
  </si>
  <si>
    <t>19C1-CNÔ13</t>
  </si>
  <si>
    <t>19C1-CNÔ14</t>
  </si>
  <si>
    <t>19C1-CNÔ15</t>
  </si>
  <si>
    <t>Nguyễn Văn sơn</t>
  </si>
  <si>
    <t>19C1-CNÔ16</t>
  </si>
  <si>
    <t>19C1-CNÔ17</t>
  </si>
  <si>
    <t>19C1-CNÔ18</t>
  </si>
  <si>
    <t>19C1-CNÔ19</t>
  </si>
  <si>
    <t>19C1-KML1</t>
  </si>
  <si>
    <t>19C1-KML2</t>
  </si>
  <si>
    <t>19C1-LĐL</t>
  </si>
  <si>
    <t>19C1-VSL1</t>
  </si>
  <si>
    <t>19C1-VSL2</t>
  </si>
  <si>
    <t>19C1-CNL1</t>
  </si>
  <si>
    <t>KHÓA 2019T2</t>
  </si>
  <si>
    <t>19T2-CCK1</t>
  </si>
  <si>
    <t>Dung sai kỹ thuật đo</t>
  </si>
  <si>
    <t>Thục tập hàn</t>
  </si>
  <si>
    <t>Thực tập nguội</t>
  </si>
  <si>
    <t>19T2-CNO1</t>
  </si>
  <si>
    <t>Nguyễn văn Sơn</t>
  </si>
  <si>
    <t>KHÓA 2019C2</t>
  </si>
  <si>
    <t>19C2-CCK1</t>
  </si>
  <si>
    <t>tuần 25 học 1tiết 13</t>
  </si>
  <si>
    <t>Thực hành Hàn nâng cao</t>
  </si>
  <si>
    <t>Lê Văn Nhân</t>
  </si>
  <si>
    <t>tuần 25 học 3tiết 14-16</t>
  </si>
  <si>
    <t>19C2-CNO1</t>
  </si>
  <si>
    <t>Tuần 18 học 2tiết 15,16</t>
  </si>
  <si>
    <t>Tuần 18 học 2tiết 13,14</t>
  </si>
  <si>
    <t>KHÓA 2019C3</t>
  </si>
  <si>
    <t>19C3-CCK1</t>
  </si>
  <si>
    <t>Thực hành Nguội</t>
  </si>
  <si>
    <t>19C3-CNO1</t>
  </si>
  <si>
    <t>Thực hành Hàn cơ bản</t>
  </si>
  <si>
    <t>19C3-CNO2</t>
  </si>
  <si>
    <t>19C3-KML1</t>
  </si>
  <si>
    <t>Thực hành Gò</t>
  </si>
  <si>
    <t>C1</t>
  </si>
  <si>
    <t>Tuần 40 học 5 tiết</t>
  </si>
  <si>
    <t>2 tuần lên lớp 1 lần, tuần 39 học 1 tiết.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</si>
</sst>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8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b/>
      <sz val="11"/>
      <color rgb="FFFF0000"/>
      <name val="Times New Roman"/>
      <family val="1"/>
      <charset val="163"/>
    </font>
    <font>
      <sz val="11"/>
      <color rgb="FF002060"/>
      <name val="Times New Roman"/>
      <family val="1"/>
    </font>
    <font>
      <b/>
      <sz val="10"/>
      <color theme="3" tint="-0.249977111117893"/>
      <name val="Times New Roman"/>
      <family val="1"/>
    </font>
    <font>
      <b/>
      <sz val="11"/>
      <color theme="3" tint="-0.249977111117893"/>
      <name val="Times New Roman"/>
      <family val="1"/>
    </font>
    <font>
      <sz val="11"/>
      <color theme="3" tint="-0.249977111117893"/>
      <name val="Times New Roman"/>
      <family val="1"/>
    </font>
    <font>
      <sz val="10"/>
      <color theme="3" tint="-0.249977111117893"/>
      <name val="Times New Roman"/>
      <family val="1"/>
    </font>
    <font>
      <sz val="14"/>
      <color indexed="8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3" tint="-0.249977111117893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sz val="11"/>
      <name val="UVnTime"/>
    </font>
    <font>
      <b/>
      <sz val="10"/>
      <color rgb="FFFF0000"/>
      <name val="Times New Roman"/>
      <family val="1"/>
    </font>
    <font>
      <sz val="11"/>
      <color rgb="FFFFC000"/>
      <name val="Times New Roman"/>
      <family val="1"/>
    </font>
    <font>
      <b/>
      <sz val="11"/>
      <color rgb="FFFFC000"/>
      <name val="Times New Roman"/>
      <family val="1"/>
    </font>
    <font>
      <sz val="11"/>
      <color rgb="FFFF0000"/>
      <name val="UVnTime"/>
    </font>
    <font>
      <sz val="12"/>
      <color theme="1"/>
      <name val="Times New Roman"/>
      <family val="1"/>
    </font>
    <font>
      <sz val="12"/>
      <name val="Times New Roman"/>
      <family val="1"/>
      <charset val="163"/>
    </font>
  </fonts>
  <fills count="2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AAFE22"/>
        <bgColor indexed="64"/>
      </patternFill>
    </fill>
    <fill>
      <patternFill patternType="solid">
        <fgColor rgb="FFC0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3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1" fillId="8" borderId="0" xfId="0" applyFont="1" applyFill="1"/>
    <xf numFmtId="1" fontId="1" fillId="0" borderId="0" xfId="0" applyNumberFormat="1" applyFont="1"/>
    <xf numFmtId="0" fontId="9" fillId="0" borderId="0" xfId="0" applyFont="1" applyFill="1"/>
    <xf numFmtId="0" fontId="10" fillId="8" borderId="1" xfId="0" applyNumberFormat="1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 wrapText="1"/>
    </xf>
    <xf numFmtId="1" fontId="10" fillId="8" borderId="1" xfId="0" applyNumberFormat="1" applyFont="1" applyFill="1" applyBorder="1" applyAlignment="1">
      <alignment horizontal="right" vertical="center" wrapText="1"/>
    </xf>
    <xf numFmtId="1" fontId="10" fillId="8" borderId="1" xfId="0" applyNumberFormat="1" applyFont="1" applyFill="1" applyBorder="1" applyAlignment="1">
      <alignment horizontal="center" vertical="center" wrapText="1"/>
    </xf>
    <xf numFmtId="2" fontId="10" fillId="0" borderId="2" xfId="0" applyNumberFormat="1" applyFont="1" applyFill="1" applyBorder="1" applyAlignment="1">
      <alignment horizontal="center" vertical="center" wrapText="1"/>
    </xf>
    <xf numFmtId="2" fontId="10" fillId="8" borderId="1" xfId="0" applyNumberFormat="1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/>
    </xf>
    <xf numFmtId="0" fontId="11" fillId="8" borderId="0" xfId="0" applyFont="1" applyFill="1" applyAlignment="1">
      <alignment horizontal="center" vertical="center"/>
    </xf>
    <xf numFmtId="0" fontId="12" fillId="8" borderId="0" xfId="0" applyFont="1" applyFill="1"/>
    <xf numFmtId="0" fontId="12" fillId="5" borderId="1" xfId="0" applyNumberFormat="1" applyFont="1" applyFill="1" applyBorder="1" applyAlignment="1">
      <alignment horizontal="left" vertical="center"/>
    </xf>
    <xf numFmtId="0" fontId="12" fillId="5" borderId="1" xfId="0" applyNumberFormat="1" applyFont="1" applyFill="1" applyBorder="1"/>
    <xf numFmtId="0" fontId="12" fillId="5" borderId="1" xfId="0" applyFont="1" applyFill="1" applyBorder="1" applyAlignment="1">
      <alignment horizontal="center"/>
    </xf>
    <xf numFmtId="0" fontId="12" fillId="5" borderId="1" xfId="0" applyNumberFormat="1" applyFont="1" applyFill="1" applyBorder="1" applyAlignment="1">
      <alignment horizontal="left"/>
    </xf>
    <xf numFmtId="0" fontId="12" fillId="5" borderId="1" xfId="0" applyNumberFormat="1" applyFont="1" applyFill="1" applyBorder="1" applyAlignment="1">
      <alignment horizontal="center"/>
    </xf>
    <xf numFmtId="1" fontId="12" fillId="5" borderId="1" xfId="0" applyNumberFormat="1" applyFont="1" applyFill="1" applyBorder="1" applyAlignment="1">
      <alignment horizontal="right" vertical="center"/>
    </xf>
    <xf numFmtId="1" fontId="12" fillId="5" borderId="1" xfId="0" applyNumberFormat="1" applyFont="1" applyFill="1" applyBorder="1" applyAlignment="1">
      <alignment horizontal="right"/>
    </xf>
    <xf numFmtId="0" fontId="12" fillId="5" borderId="1" xfId="0" applyFont="1" applyFill="1" applyBorder="1"/>
    <xf numFmtId="2" fontId="12" fillId="5" borderId="1" xfId="0" applyNumberFormat="1" applyFont="1" applyFill="1" applyBorder="1" applyAlignment="1">
      <alignment horizontal="right"/>
    </xf>
    <xf numFmtId="2" fontId="12" fillId="5" borderId="1" xfId="0" applyNumberFormat="1" applyFont="1" applyFill="1" applyBorder="1" applyAlignment="1">
      <alignment horizontal="right" vertical="center"/>
    </xf>
    <xf numFmtId="2" fontId="12" fillId="0" borderId="1" xfId="0" applyNumberFormat="1" applyFont="1" applyFill="1" applyBorder="1" applyAlignment="1">
      <alignment horizontal="right"/>
    </xf>
    <xf numFmtId="2" fontId="11" fillId="0" borderId="1" xfId="0" applyNumberFormat="1" applyFont="1" applyFill="1" applyBorder="1" applyAlignment="1">
      <alignment horizontal="right"/>
    </xf>
    <xf numFmtId="0" fontId="12" fillId="0" borderId="3" xfId="0" applyFont="1" applyFill="1" applyBorder="1"/>
    <xf numFmtId="0" fontId="12" fillId="0" borderId="1" xfId="0" applyFont="1" applyFill="1" applyBorder="1"/>
    <xf numFmtId="0" fontId="12" fillId="0" borderId="1" xfId="0" applyFont="1" applyFill="1" applyBorder="1" applyAlignment="1">
      <alignment vertical="center"/>
    </xf>
    <xf numFmtId="0" fontId="12" fillId="0" borderId="1" xfId="0" applyNumberFormat="1" applyFont="1" applyFill="1" applyBorder="1" applyAlignment="1">
      <alignment horizontal="left" vertical="center"/>
    </xf>
    <xf numFmtId="0" fontId="12" fillId="0" borderId="1" xfId="0" applyNumberFormat="1" applyFont="1" applyFill="1" applyBorder="1"/>
    <xf numFmtId="0" fontId="12" fillId="0" borderId="1" xfId="0" applyFont="1" applyFill="1" applyBorder="1" applyAlignment="1">
      <alignment horizontal="center"/>
    </xf>
    <xf numFmtId="0" fontId="12" fillId="0" borderId="1" xfId="0" applyNumberFormat="1" applyFont="1" applyFill="1" applyBorder="1" applyAlignment="1">
      <alignment horizontal="left"/>
    </xf>
    <xf numFmtId="0" fontId="12" fillId="0" borderId="1" xfId="0" applyNumberFormat="1" applyFont="1" applyFill="1" applyBorder="1" applyAlignment="1">
      <alignment horizontal="center"/>
    </xf>
    <xf numFmtId="1" fontId="12" fillId="0" borderId="1" xfId="0" applyNumberFormat="1" applyFont="1" applyFill="1" applyBorder="1" applyAlignment="1">
      <alignment horizontal="right" vertical="center"/>
    </xf>
    <xf numFmtId="1" fontId="12" fillId="0" borderId="1" xfId="0" applyNumberFormat="1" applyFont="1" applyFill="1" applyBorder="1" applyAlignment="1">
      <alignment horizontal="right"/>
    </xf>
    <xf numFmtId="2" fontId="12" fillId="0" borderId="1" xfId="0" applyNumberFormat="1" applyFont="1" applyFill="1" applyBorder="1" applyAlignment="1">
      <alignment horizontal="right" vertical="center"/>
    </xf>
    <xf numFmtId="0" fontId="12" fillId="9" borderId="1" xfId="0" applyNumberFormat="1" applyFont="1" applyFill="1" applyBorder="1" applyAlignment="1">
      <alignment horizontal="left" vertical="center"/>
    </xf>
    <xf numFmtId="0" fontId="12" fillId="9" borderId="1" xfId="0" applyNumberFormat="1" applyFont="1" applyFill="1" applyBorder="1"/>
    <xf numFmtId="0" fontId="12" fillId="9" borderId="1" xfId="0" applyFont="1" applyFill="1" applyBorder="1" applyAlignment="1">
      <alignment horizontal="center"/>
    </xf>
    <xf numFmtId="0" fontId="12" fillId="9" borderId="1" xfId="0" applyNumberFormat="1" applyFont="1" applyFill="1" applyBorder="1" applyAlignment="1">
      <alignment horizontal="left"/>
    </xf>
    <xf numFmtId="0" fontId="12" fillId="9" borderId="1" xfId="0" applyFont="1" applyFill="1" applyBorder="1"/>
    <xf numFmtId="0" fontId="12" fillId="9" borderId="1" xfId="0" applyNumberFormat="1" applyFont="1" applyFill="1" applyBorder="1" applyAlignment="1">
      <alignment horizontal="center"/>
    </xf>
    <xf numFmtId="1" fontId="12" fillId="9" borderId="1" xfId="0" applyNumberFormat="1" applyFont="1" applyFill="1" applyBorder="1" applyAlignment="1">
      <alignment horizontal="right" vertical="center"/>
    </xf>
    <xf numFmtId="1" fontId="12" fillId="9" borderId="1" xfId="0" applyNumberFormat="1" applyFont="1" applyFill="1" applyBorder="1" applyAlignment="1">
      <alignment horizontal="right"/>
    </xf>
    <xf numFmtId="2" fontId="12" fillId="9" borderId="1" xfId="0" applyNumberFormat="1" applyFont="1" applyFill="1" applyBorder="1" applyAlignment="1">
      <alignment horizontal="right"/>
    </xf>
    <xf numFmtId="2" fontId="12" fillId="9" borderId="1" xfId="0" applyNumberFormat="1" applyFont="1" applyFill="1" applyBorder="1" applyAlignment="1">
      <alignment horizontal="right" vertical="center"/>
    </xf>
    <xf numFmtId="0" fontId="12" fillId="0" borderId="3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2" fillId="12" borderId="1" xfId="0" applyFont="1" applyFill="1" applyBorder="1"/>
    <xf numFmtId="2" fontId="11" fillId="12" borderId="1" xfId="0" applyNumberFormat="1" applyFont="1" applyFill="1" applyBorder="1" applyAlignment="1">
      <alignment horizontal="right"/>
    </xf>
    <xf numFmtId="0" fontId="12" fillId="12" borderId="3" xfId="0" applyFont="1" applyFill="1" applyBorder="1"/>
    <xf numFmtId="0" fontId="12" fillId="4" borderId="1" xfId="0" applyFont="1" applyFill="1" applyBorder="1"/>
    <xf numFmtId="2" fontId="11" fillId="4" borderId="1" xfId="0" applyNumberFormat="1" applyFont="1" applyFill="1" applyBorder="1" applyAlignment="1">
      <alignment horizontal="right"/>
    </xf>
    <xf numFmtId="0" fontId="12" fillId="4" borderId="3" xfId="0" applyFont="1" applyFill="1" applyBorder="1"/>
    <xf numFmtId="0" fontId="12" fillId="4" borderId="1" xfId="0" applyFont="1" applyFill="1" applyBorder="1" applyAlignment="1">
      <alignment horizontal="center"/>
    </xf>
    <xf numFmtId="1" fontId="12" fillId="4" borderId="1" xfId="0" applyNumberFormat="1" applyFont="1" applyFill="1" applyBorder="1" applyAlignment="1">
      <alignment horizontal="right" vertical="center"/>
    </xf>
    <xf numFmtId="1" fontId="12" fillId="4" borderId="1" xfId="0" applyNumberFormat="1" applyFont="1" applyFill="1" applyBorder="1" applyAlignment="1">
      <alignment horizontal="right"/>
    </xf>
    <xf numFmtId="2" fontId="12" fillId="4" borderId="1" xfId="0" applyNumberFormat="1" applyFont="1" applyFill="1" applyBorder="1" applyAlignment="1">
      <alignment horizontal="right"/>
    </xf>
    <xf numFmtId="2" fontId="12" fillId="4" borderId="1" xfId="0" applyNumberFormat="1" applyFont="1" applyFill="1" applyBorder="1" applyAlignment="1">
      <alignment horizontal="right" vertical="center"/>
    </xf>
    <xf numFmtId="0" fontId="12" fillId="0" borderId="0" xfId="0" applyFont="1"/>
    <xf numFmtId="0" fontId="13" fillId="0" borderId="0" xfId="0" applyFont="1"/>
    <xf numFmtId="0" fontId="12" fillId="0" borderId="0" xfId="0" applyFont="1" applyAlignment="1">
      <alignment horizontal="center"/>
    </xf>
    <xf numFmtId="1" fontId="12" fillId="0" borderId="0" xfId="0" applyNumberFormat="1" applyFont="1"/>
    <xf numFmtId="0" fontId="12" fillId="0" borderId="0" xfId="0" applyFont="1" applyFill="1"/>
    <xf numFmtId="0" fontId="11" fillId="0" borderId="4" xfId="0" applyFont="1" applyBorder="1"/>
    <xf numFmtId="0" fontId="12" fillId="8" borderId="1" xfId="0" applyFont="1" applyFill="1" applyBorder="1" applyAlignment="1">
      <alignment horizontal="center"/>
    </xf>
    <xf numFmtId="0" fontId="12" fillId="8" borderId="1" xfId="0" applyNumberFormat="1" applyFont="1" applyFill="1" applyBorder="1" applyAlignment="1">
      <alignment horizontal="center"/>
    </xf>
    <xf numFmtId="2" fontId="12" fillId="8" borderId="1" xfId="0" applyNumberFormat="1" applyFont="1" applyFill="1" applyBorder="1" applyAlignment="1">
      <alignment horizontal="right"/>
    </xf>
    <xf numFmtId="2" fontId="12" fillId="8" borderId="1" xfId="0" applyNumberFormat="1" applyFont="1" applyFill="1" applyBorder="1" applyAlignment="1">
      <alignment horizontal="right" vertical="center"/>
    </xf>
    <xf numFmtId="0" fontId="12" fillId="14" borderId="1" xfId="0" applyNumberFormat="1" applyFont="1" applyFill="1" applyBorder="1" applyAlignment="1">
      <alignment horizontal="left" vertical="center"/>
    </xf>
    <xf numFmtId="0" fontId="12" fillId="14" borderId="1" xfId="0" applyNumberFormat="1" applyFont="1" applyFill="1" applyBorder="1"/>
    <xf numFmtId="0" fontId="12" fillId="14" borderId="1" xfId="0" applyFont="1" applyFill="1" applyBorder="1" applyAlignment="1">
      <alignment horizontal="center"/>
    </xf>
    <xf numFmtId="0" fontId="12" fillId="14" borderId="1" xfId="0" applyNumberFormat="1" applyFont="1" applyFill="1" applyBorder="1" applyAlignment="1">
      <alignment horizontal="left"/>
    </xf>
    <xf numFmtId="0" fontId="12" fillId="14" borderId="1" xfId="0" applyNumberFormat="1" applyFont="1" applyFill="1" applyBorder="1" applyAlignment="1">
      <alignment horizontal="center"/>
    </xf>
    <xf numFmtId="1" fontId="12" fillId="14" borderId="1" xfId="0" applyNumberFormat="1" applyFont="1" applyFill="1" applyBorder="1" applyAlignment="1">
      <alignment horizontal="right" vertical="center"/>
    </xf>
    <xf numFmtId="1" fontId="12" fillId="14" borderId="1" xfId="0" applyNumberFormat="1" applyFont="1" applyFill="1" applyBorder="1" applyAlignment="1">
      <alignment horizontal="right"/>
    </xf>
    <xf numFmtId="0" fontId="12" fillId="14" borderId="1" xfId="0" applyFont="1" applyFill="1" applyBorder="1"/>
    <xf numFmtId="2" fontId="12" fillId="14" borderId="1" xfId="0" applyNumberFormat="1" applyFont="1" applyFill="1" applyBorder="1" applyAlignment="1">
      <alignment horizontal="right"/>
    </xf>
    <xf numFmtId="2" fontId="12" fillId="14" borderId="1" xfId="0" applyNumberFormat="1" applyFont="1" applyFill="1" applyBorder="1" applyAlignment="1">
      <alignment horizontal="right" vertical="center"/>
    </xf>
    <xf numFmtId="0" fontId="12" fillId="13" borderId="1" xfId="0" applyNumberFormat="1" applyFont="1" applyFill="1" applyBorder="1" applyAlignment="1">
      <alignment horizontal="left" vertical="center"/>
    </xf>
    <xf numFmtId="0" fontId="12" fillId="13" borderId="1" xfId="0" applyNumberFormat="1" applyFont="1" applyFill="1" applyBorder="1"/>
    <xf numFmtId="0" fontId="12" fillId="13" borderId="1" xfId="0" applyFont="1" applyFill="1" applyBorder="1" applyAlignment="1">
      <alignment horizontal="center"/>
    </xf>
    <xf numFmtId="0" fontId="12" fillId="13" borderId="1" xfId="0" applyNumberFormat="1" applyFont="1" applyFill="1" applyBorder="1" applyAlignment="1">
      <alignment horizontal="left"/>
    </xf>
    <xf numFmtId="0" fontId="12" fillId="13" borderId="1" xfId="0" applyNumberFormat="1" applyFont="1" applyFill="1" applyBorder="1" applyAlignment="1">
      <alignment horizontal="center"/>
    </xf>
    <xf numFmtId="1" fontId="12" fillId="13" borderId="1" xfId="0" applyNumberFormat="1" applyFont="1" applyFill="1" applyBorder="1" applyAlignment="1">
      <alignment horizontal="right" vertical="center"/>
    </xf>
    <xf numFmtId="1" fontId="12" fillId="13" borderId="1" xfId="0" applyNumberFormat="1" applyFont="1" applyFill="1" applyBorder="1" applyAlignment="1">
      <alignment horizontal="right"/>
    </xf>
    <xf numFmtId="0" fontId="12" fillId="13" borderId="1" xfId="0" applyFont="1" applyFill="1" applyBorder="1"/>
    <xf numFmtId="2" fontId="12" fillId="13" borderId="1" xfId="0" applyNumberFormat="1" applyFont="1" applyFill="1" applyBorder="1" applyAlignment="1">
      <alignment horizontal="right"/>
    </xf>
    <xf numFmtId="2" fontId="12" fillId="13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left"/>
    </xf>
    <xf numFmtId="0" fontId="11" fillId="8" borderId="1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/>
    <xf numFmtId="0" fontId="1" fillId="0" borderId="0" xfId="0" applyFont="1" applyFill="1"/>
    <xf numFmtId="2" fontId="10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left" vertical="center"/>
    </xf>
    <xf numFmtId="0" fontId="12" fillId="0" borderId="0" xfId="0" applyNumberFormat="1" applyFont="1" applyFill="1" applyBorder="1"/>
    <xf numFmtId="0" fontId="12" fillId="0" borderId="0" xfId="0" applyFont="1" applyFill="1" applyBorder="1" applyAlignment="1">
      <alignment horizontal="center"/>
    </xf>
    <xf numFmtId="0" fontId="12" fillId="0" borderId="0" xfId="0" applyNumberFormat="1" applyFont="1" applyFill="1" applyBorder="1" applyAlignment="1">
      <alignment horizontal="left"/>
    </xf>
    <xf numFmtId="0" fontId="12" fillId="0" borderId="0" xfId="0" applyFont="1" applyFill="1" applyBorder="1"/>
    <xf numFmtId="0" fontId="12" fillId="0" borderId="0" xfId="0" applyNumberFormat="1" applyFont="1" applyFill="1" applyBorder="1" applyAlignment="1">
      <alignment horizontal="center"/>
    </xf>
    <xf numFmtId="1" fontId="12" fillId="0" borderId="0" xfId="0" applyNumberFormat="1" applyFont="1" applyFill="1" applyBorder="1" applyAlignment="1">
      <alignment horizontal="right" vertical="center"/>
    </xf>
    <xf numFmtId="1" fontId="12" fillId="0" borderId="0" xfId="0" applyNumberFormat="1" applyFont="1" applyFill="1" applyBorder="1" applyAlignment="1">
      <alignment horizontal="right"/>
    </xf>
    <xf numFmtId="2" fontId="12" fillId="0" borderId="0" xfId="0" applyNumberFormat="1" applyFont="1" applyFill="1" applyBorder="1" applyAlignment="1">
      <alignment horizontal="right"/>
    </xf>
    <xf numFmtId="2" fontId="12" fillId="0" borderId="0" xfId="0" applyNumberFormat="1" applyFont="1" applyFill="1" applyBorder="1" applyAlignment="1">
      <alignment horizontal="right" vertical="center"/>
    </xf>
    <xf numFmtId="2" fontId="11" fillId="0" borderId="4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2" fontId="2" fillId="0" borderId="1" xfId="0" applyNumberFormat="1" applyFont="1" applyFill="1" applyBorder="1" applyAlignment="1">
      <alignment horizontal="right"/>
    </xf>
    <xf numFmtId="0" fontId="4" fillId="0" borderId="3" xfId="0" applyFont="1" applyFill="1" applyBorder="1"/>
    <xf numFmtId="0" fontId="4" fillId="13" borderId="1" xfId="0" applyNumberFormat="1" applyFont="1" applyFill="1" applyBorder="1" applyAlignment="1">
      <alignment horizontal="left" vertical="center"/>
    </xf>
    <xf numFmtId="0" fontId="4" fillId="13" borderId="1" xfId="0" applyNumberFormat="1" applyFont="1" applyFill="1" applyBorder="1"/>
    <xf numFmtId="0" fontId="4" fillId="13" borderId="1" xfId="0" applyFont="1" applyFill="1" applyBorder="1" applyAlignment="1">
      <alignment horizontal="center"/>
    </xf>
    <xf numFmtId="0" fontId="4" fillId="13" borderId="1" xfId="0" applyNumberFormat="1" applyFont="1" applyFill="1" applyBorder="1" applyAlignment="1">
      <alignment horizontal="left"/>
    </xf>
    <xf numFmtId="0" fontId="4" fillId="13" borderId="1" xfId="0" applyFont="1" applyFill="1" applyBorder="1"/>
    <xf numFmtId="0" fontId="4" fillId="13" borderId="1" xfId="0" applyNumberFormat="1" applyFont="1" applyFill="1" applyBorder="1" applyAlignment="1">
      <alignment horizontal="center"/>
    </xf>
    <xf numFmtId="1" fontId="4" fillId="13" borderId="1" xfId="0" applyNumberFormat="1" applyFont="1" applyFill="1" applyBorder="1" applyAlignment="1">
      <alignment horizontal="right" vertical="center"/>
    </xf>
    <xf numFmtId="1" fontId="4" fillId="13" borderId="1" xfId="0" applyNumberFormat="1" applyFont="1" applyFill="1" applyBorder="1" applyAlignment="1">
      <alignment horizontal="right"/>
    </xf>
    <xf numFmtId="2" fontId="4" fillId="13" borderId="1" xfId="0" applyNumberFormat="1" applyFont="1" applyFill="1" applyBorder="1" applyAlignment="1">
      <alignment horizontal="right"/>
    </xf>
    <xf numFmtId="2" fontId="4" fillId="13" borderId="1" xfId="0" applyNumberFormat="1" applyFont="1" applyFill="1" applyBorder="1" applyAlignment="1">
      <alignment horizontal="right" vertical="center"/>
    </xf>
    <xf numFmtId="0" fontId="4" fillId="5" borderId="1" xfId="0" applyNumberFormat="1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center"/>
    </xf>
    <xf numFmtId="0" fontId="4" fillId="5" borderId="1" xfId="0" applyNumberFormat="1" applyFont="1" applyFill="1" applyBorder="1" applyAlignment="1">
      <alignment horizontal="left"/>
    </xf>
    <xf numFmtId="0" fontId="4" fillId="5" borderId="1" xfId="0" applyFont="1" applyFill="1" applyBorder="1"/>
    <xf numFmtId="1" fontId="4" fillId="5" borderId="1" xfId="0" applyNumberFormat="1" applyFont="1" applyFill="1" applyBorder="1" applyAlignment="1">
      <alignment horizontal="right" vertical="center"/>
    </xf>
    <xf numFmtId="1" fontId="4" fillId="5" borderId="1" xfId="0" applyNumberFormat="1" applyFont="1" applyFill="1" applyBorder="1" applyAlignment="1">
      <alignment horizontal="right"/>
    </xf>
    <xf numFmtId="2" fontId="4" fillId="5" borderId="1" xfId="0" applyNumberFormat="1" applyFont="1" applyFill="1" applyBorder="1" applyAlignment="1">
      <alignment horizontal="right"/>
    </xf>
    <xf numFmtId="2" fontId="4" fillId="5" borderId="1" xfId="0" applyNumberFormat="1" applyFont="1" applyFill="1" applyBorder="1" applyAlignment="1">
      <alignment horizontal="right" vertical="center"/>
    </xf>
    <xf numFmtId="2" fontId="11" fillId="9" borderId="1" xfId="0" applyNumberFormat="1" applyFont="1" applyFill="1" applyBorder="1" applyAlignment="1">
      <alignment horizontal="right"/>
    </xf>
    <xf numFmtId="0" fontId="12" fillId="9" borderId="3" xfId="0" applyFont="1" applyFill="1" applyBorder="1"/>
    <xf numFmtId="0" fontId="12" fillId="3" borderId="1" xfId="0" applyNumberFormat="1" applyFont="1" applyFill="1" applyBorder="1" applyAlignment="1">
      <alignment horizontal="left" vertical="center"/>
    </xf>
    <xf numFmtId="0" fontId="12" fillId="3" borderId="1" xfId="0" applyNumberFormat="1" applyFont="1" applyFill="1" applyBorder="1"/>
    <xf numFmtId="0" fontId="12" fillId="3" borderId="1" xfId="0" applyFont="1" applyFill="1" applyBorder="1" applyAlignment="1">
      <alignment horizontal="center"/>
    </xf>
    <xf numFmtId="0" fontId="12" fillId="3" borderId="1" xfId="0" applyNumberFormat="1" applyFont="1" applyFill="1" applyBorder="1" applyAlignment="1">
      <alignment horizontal="left"/>
    </xf>
    <xf numFmtId="0" fontId="12" fillId="3" borderId="1" xfId="0" applyFont="1" applyFill="1" applyBorder="1"/>
    <xf numFmtId="0" fontId="12" fillId="3" borderId="1" xfId="0" applyNumberFormat="1" applyFont="1" applyFill="1" applyBorder="1" applyAlignment="1">
      <alignment horizontal="center"/>
    </xf>
    <xf numFmtId="1" fontId="12" fillId="3" borderId="1" xfId="0" applyNumberFormat="1" applyFont="1" applyFill="1" applyBorder="1" applyAlignment="1">
      <alignment horizontal="right" vertical="center"/>
    </xf>
    <xf numFmtId="1" fontId="12" fillId="3" borderId="1" xfId="0" applyNumberFormat="1" applyFont="1" applyFill="1" applyBorder="1" applyAlignment="1">
      <alignment horizontal="right"/>
    </xf>
    <xf numFmtId="2" fontId="12" fillId="3" borderId="1" xfId="0" applyNumberFormat="1" applyFont="1" applyFill="1" applyBorder="1" applyAlignment="1">
      <alignment horizontal="right"/>
    </xf>
    <xf numFmtId="2" fontId="12" fillId="3" borderId="1" xfId="0" applyNumberFormat="1" applyFont="1" applyFill="1" applyBorder="1" applyAlignment="1">
      <alignment horizontal="right" vertical="center"/>
    </xf>
    <xf numFmtId="2" fontId="11" fillId="3" borderId="1" xfId="0" applyNumberFormat="1" applyFont="1" applyFill="1" applyBorder="1" applyAlignment="1">
      <alignment horizontal="right"/>
    </xf>
    <xf numFmtId="0" fontId="12" fillId="3" borderId="3" xfId="0" applyFont="1" applyFill="1" applyBorder="1"/>
    <xf numFmtId="0" fontId="10" fillId="6" borderId="1" xfId="0" applyNumberFormat="1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/>
    </xf>
    <xf numFmtId="0" fontId="12" fillId="6" borderId="0" xfId="0" applyFont="1" applyFill="1" applyBorder="1" applyAlignment="1">
      <alignment horizontal="center"/>
    </xf>
    <xf numFmtId="0" fontId="1" fillId="6" borderId="0" xfId="0" applyFont="1" applyFill="1"/>
    <xf numFmtId="0" fontId="12" fillId="10" borderId="1" xfId="0" applyFont="1" applyFill="1" applyBorder="1" applyAlignment="1">
      <alignment horizontal="center"/>
    </xf>
    <xf numFmtId="2" fontId="12" fillId="10" borderId="1" xfId="0" applyNumberFormat="1" applyFont="1" applyFill="1" applyBorder="1" applyAlignment="1">
      <alignment horizontal="right"/>
    </xf>
    <xf numFmtId="2" fontId="12" fillId="10" borderId="1" xfId="0" applyNumberFormat="1" applyFont="1" applyFill="1" applyBorder="1" applyAlignment="1">
      <alignment horizontal="right" vertical="center"/>
    </xf>
    <xf numFmtId="164" fontId="12" fillId="10" borderId="1" xfId="0" applyNumberFormat="1" applyFont="1" applyFill="1" applyBorder="1" applyAlignment="1">
      <alignment horizontal="right"/>
    </xf>
    <xf numFmtId="2" fontId="11" fillId="10" borderId="1" xfId="0" applyNumberFormat="1" applyFont="1" applyFill="1" applyBorder="1" applyAlignment="1">
      <alignment horizontal="right"/>
    </xf>
    <xf numFmtId="0" fontId="12" fillId="10" borderId="3" xfId="0" applyFont="1" applyFill="1" applyBorder="1" applyAlignment="1">
      <alignment vertical="center"/>
    </xf>
    <xf numFmtId="0" fontId="12" fillId="10" borderId="1" xfId="0" applyFont="1" applyFill="1" applyBorder="1" applyAlignment="1">
      <alignment vertical="center"/>
    </xf>
    <xf numFmtId="0" fontId="4" fillId="10" borderId="1" xfId="0" applyFont="1" applyFill="1" applyBorder="1" applyAlignment="1">
      <alignment vertical="center"/>
    </xf>
    <xf numFmtId="164" fontId="12" fillId="8" borderId="1" xfId="0" applyNumberFormat="1" applyFont="1" applyFill="1" applyBorder="1" applyAlignment="1">
      <alignment horizontal="right"/>
    </xf>
    <xf numFmtId="14" fontId="14" fillId="15" borderId="1" xfId="0" applyNumberFormat="1" applyFont="1" applyFill="1" applyBorder="1" applyAlignment="1">
      <alignment horizontal="left" vertical="center" wrapText="1"/>
    </xf>
    <xf numFmtId="0" fontId="12" fillId="16" borderId="1" xfId="0" applyFont="1" applyFill="1" applyBorder="1" applyAlignment="1">
      <alignment horizontal="center"/>
    </xf>
    <xf numFmtId="0" fontId="12" fillId="16" borderId="1" xfId="0" applyFont="1" applyFill="1" applyBorder="1"/>
    <xf numFmtId="2" fontId="12" fillId="16" borderId="1" xfId="0" applyNumberFormat="1" applyFont="1" applyFill="1" applyBorder="1" applyAlignment="1">
      <alignment horizontal="right"/>
    </xf>
    <xf numFmtId="2" fontId="12" fillId="16" borderId="1" xfId="0" applyNumberFormat="1" applyFont="1" applyFill="1" applyBorder="1" applyAlignment="1">
      <alignment horizontal="right" vertical="center"/>
    </xf>
    <xf numFmtId="164" fontId="12" fillId="16" borderId="1" xfId="0" applyNumberFormat="1" applyFont="1" applyFill="1" applyBorder="1" applyAlignment="1">
      <alignment horizontal="right"/>
    </xf>
    <xf numFmtId="2" fontId="11" fillId="16" borderId="1" xfId="0" applyNumberFormat="1" applyFont="1" applyFill="1" applyBorder="1" applyAlignment="1">
      <alignment horizontal="right"/>
    </xf>
    <xf numFmtId="0" fontId="12" fillId="16" borderId="3" xfId="0" applyFont="1" applyFill="1" applyBorder="1"/>
    <xf numFmtId="0" fontId="4" fillId="16" borderId="1" xfId="0" applyFont="1" applyFill="1" applyBorder="1"/>
    <xf numFmtId="0" fontId="12" fillId="18" borderId="1" xfId="0" applyFont="1" applyFill="1" applyBorder="1" applyAlignment="1">
      <alignment horizontal="center"/>
    </xf>
    <xf numFmtId="0" fontId="12" fillId="18" borderId="1" xfId="0" applyFont="1" applyFill="1" applyBorder="1"/>
    <xf numFmtId="2" fontId="12" fillId="18" borderId="1" xfId="0" applyNumberFormat="1" applyFont="1" applyFill="1" applyBorder="1" applyAlignment="1">
      <alignment horizontal="right"/>
    </xf>
    <xf numFmtId="2" fontId="12" fillId="18" borderId="1" xfId="0" applyNumberFormat="1" applyFont="1" applyFill="1" applyBorder="1" applyAlignment="1">
      <alignment horizontal="right" vertical="center"/>
    </xf>
    <xf numFmtId="164" fontId="12" fillId="18" borderId="1" xfId="0" applyNumberFormat="1" applyFont="1" applyFill="1" applyBorder="1" applyAlignment="1">
      <alignment horizontal="right"/>
    </xf>
    <xf numFmtId="2" fontId="11" fillId="18" borderId="1" xfId="0" applyNumberFormat="1" applyFont="1" applyFill="1" applyBorder="1" applyAlignment="1">
      <alignment horizontal="right"/>
    </xf>
    <xf numFmtId="0" fontId="12" fillId="18" borderId="3" xfId="0" applyFont="1" applyFill="1" applyBorder="1"/>
    <xf numFmtId="0" fontId="4" fillId="18" borderId="1" xfId="0" applyFont="1" applyFill="1" applyBorder="1"/>
    <xf numFmtId="2" fontId="16" fillId="19" borderId="0" xfId="0" applyNumberFormat="1" applyFont="1" applyFill="1" applyBorder="1" applyAlignment="1">
      <alignment horizontal="right"/>
    </xf>
    <xf numFmtId="0" fontId="16" fillId="19" borderId="0" xfId="0" applyNumberFormat="1" applyFont="1" applyFill="1" applyBorder="1" applyAlignment="1">
      <alignment horizontal="left" vertical="center"/>
    </xf>
    <xf numFmtId="0" fontId="16" fillId="19" borderId="0" xfId="0" applyNumberFormat="1" applyFont="1" applyFill="1" applyBorder="1"/>
    <xf numFmtId="0" fontId="16" fillId="19" borderId="0" xfId="0" applyFont="1" applyFill="1" applyBorder="1" applyAlignment="1">
      <alignment horizontal="center"/>
    </xf>
    <xf numFmtId="0" fontId="16" fillId="19" borderId="0" xfId="0" applyNumberFormat="1" applyFont="1" applyFill="1" applyBorder="1" applyAlignment="1">
      <alignment horizontal="left"/>
    </xf>
    <xf numFmtId="0" fontId="16" fillId="19" borderId="0" xfId="0" applyFont="1" applyFill="1" applyBorder="1"/>
    <xf numFmtId="0" fontId="16" fillId="19" borderId="0" xfId="0" applyNumberFormat="1" applyFont="1" applyFill="1" applyBorder="1" applyAlignment="1">
      <alignment horizontal="center"/>
    </xf>
    <xf numFmtId="2" fontId="16" fillId="19" borderId="0" xfId="0" applyNumberFormat="1" applyFont="1" applyFill="1" applyBorder="1" applyAlignment="1">
      <alignment horizontal="right" vertical="center"/>
    </xf>
    <xf numFmtId="1" fontId="16" fillId="19" borderId="0" xfId="0" applyNumberFormat="1" applyFont="1" applyFill="1" applyBorder="1" applyAlignment="1">
      <alignment horizontal="right"/>
    </xf>
    <xf numFmtId="2" fontId="17" fillId="19" borderId="4" xfId="0" applyNumberFormat="1" applyFont="1" applyFill="1" applyBorder="1" applyAlignment="1">
      <alignment horizontal="right"/>
    </xf>
    <xf numFmtId="0" fontId="18" fillId="10" borderId="1" xfId="0" applyNumberFormat="1" applyFont="1" applyFill="1" applyBorder="1"/>
    <xf numFmtId="0" fontId="18" fillId="10" borderId="1" xfId="0" applyFont="1" applyFill="1" applyBorder="1" applyAlignment="1">
      <alignment horizontal="left"/>
    </xf>
    <xf numFmtId="0" fontId="18" fillId="8" borderId="1" xfId="0" applyNumberFormat="1" applyFont="1" applyFill="1" applyBorder="1"/>
    <xf numFmtId="0" fontId="18" fillId="8" borderId="1" xfId="0" applyNumberFormat="1" applyFont="1" applyFill="1" applyBorder="1" applyAlignment="1">
      <alignment horizontal="left"/>
    </xf>
    <xf numFmtId="0" fontId="18" fillId="9" borderId="1" xfId="0" applyNumberFormat="1" applyFont="1" applyFill="1" applyBorder="1" applyAlignment="1">
      <alignment horizontal="left" vertical="center"/>
    </xf>
    <xf numFmtId="0" fontId="18" fillId="16" borderId="1" xfId="0" applyNumberFormat="1" applyFont="1" applyFill="1" applyBorder="1" applyAlignment="1">
      <alignment horizontal="left" vertical="center"/>
    </xf>
    <xf numFmtId="0" fontId="20" fillId="16" borderId="1" xfId="0" applyNumberFormat="1" applyFont="1" applyFill="1" applyBorder="1"/>
    <xf numFmtId="0" fontId="18" fillId="16" borderId="1" xfId="0" applyNumberFormat="1" applyFont="1" applyFill="1" applyBorder="1" applyAlignment="1">
      <alignment horizontal="left"/>
    </xf>
    <xf numFmtId="0" fontId="18" fillId="16" borderId="1" xfId="0" applyFont="1" applyFill="1" applyBorder="1"/>
    <xf numFmtId="0" fontId="18" fillId="0" borderId="1" xfId="0" applyNumberFormat="1" applyFont="1" applyFill="1" applyBorder="1"/>
    <xf numFmtId="14" fontId="15" fillId="15" borderId="1" xfId="0" applyNumberFormat="1" applyFont="1" applyFill="1" applyBorder="1" applyAlignment="1">
      <alignment horizontal="left" vertical="center" wrapText="1"/>
    </xf>
    <xf numFmtId="0" fontId="18" fillId="9" borderId="1" xfId="0" applyNumberFormat="1" applyFont="1" applyFill="1" applyBorder="1" applyAlignment="1">
      <alignment horizontal="left"/>
    </xf>
    <xf numFmtId="0" fontId="18" fillId="18" borderId="1" xfId="0" applyNumberFormat="1" applyFont="1" applyFill="1" applyBorder="1" applyAlignment="1">
      <alignment horizontal="left" vertical="center"/>
    </xf>
    <xf numFmtId="0" fontId="18" fillId="18" borderId="1" xfId="0" applyFont="1" applyFill="1" applyBorder="1" applyAlignment="1">
      <alignment horizontal="center"/>
    </xf>
    <xf numFmtId="0" fontId="18" fillId="18" borderId="1" xfId="0" applyNumberFormat="1" applyFont="1" applyFill="1" applyBorder="1" applyAlignment="1">
      <alignment horizontal="left"/>
    </xf>
    <xf numFmtId="14" fontId="15" fillId="18" borderId="1" xfId="0" applyNumberFormat="1" applyFont="1" applyFill="1" applyBorder="1" applyAlignment="1">
      <alignment horizontal="left" vertical="center" wrapText="1"/>
    </xf>
    <xf numFmtId="0" fontId="20" fillId="16" borderId="2" xfId="0" applyNumberFormat="1" applyFont="1" applyFill="1" applyBorder="1" applyAlignment="1"/>
    <xf numFmtId="0" fontId="20" fillId="16" borderId="3" xfId="0" applyNumberFormat="1" applyFont="1" applyFill="1" applyBorder="1" applyAlignment="1"/>
    <xf numFmtId="16" fontId="0" fillId="0" borderId="0" xfId="0" applyNumberFormat="1"/>
    <xf numFmtId="0" fontId="21" fillId="0" borderId="0" xfId="0" applyFont="1" applyAlignment="1">
      <alignment horizontal="center"/>
    </xf>
    <xf numFmtId="0" fontId="0" fillId="3" borderId="0" xfId="0" applyFill="1"/>
    <xf numFmtId="16" fontId="0" fillId="3" borderId="0" xfId="0" applyNumberFormat="1" applyFill="1"/>
    <xf numFmtId="164" fontId="4" fillId="3" borderId="0" xfId="0" applyNumberFormat="1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164" fontId="4" fillId="3" borderId="0" xfId="0" applyNumberFormat="1" applyFont="1" applyFill="1" applyAlignment="1">
      <alignment horizontal="center"/>
    </xf>
    <xf numFmtId="0" fontId="4" fillId="3" borderId="0" xfId="0" applyFont="1" applyFill="1" applyAlignment="1">
      <alignment horizontal="center"/>
    </xf>
    <xf numFmtId="1" fontId="4" fillId="3" borderId="1" xfId="0" applyNumberFormat="1" applyFont="1" applyFill="1" applyBorder="1" applyAlignment="1">
      <alignment horizontal="center"/>
    </xf>
    <xf numFmtId="164" fontId="22" fillId="3" borderId="2" xfId="0" applyNumberFormat="1" applyFont="1" applyFill="1" applyBorder="1" applyAlignment="1">
      <alignment vertical="center" wrapText="1"/>
    </xf>
    <xf numFmtId="0" fontId="22" fillId="3" borderId="3" xfId="0" applyNumberFormat="1" applyFont="1" applyFill="1" applyBorder="1" applyAlignment="1">
      <alignment vertical="center"/>
    </xf>
    <xf numFmtId="0" fontId="23" fillId="17" borderId="1" xfId="0" applyNumberFormat="1" applyFont="1" applyFill="1" applyBorder="1" applyAlignment="1">
      <alignment horizontal="left" vertical="center"/>
    </xf>
    <xf numFmtId="0" fontId="23" fillId="17" borderId="1" xfId="0" applyNumberFormat="1" applyFont="1" applyFill="1" applyBorder="1"/>
    <xf numFmtId="0" fontId="23" fillId="17" borderId="1" xfId="0" applyFont="1" applyFill="1" applyBorder="1" applyAlignment="1">
      <alignment horizontal="center"/>
    </xf>
    <xf numFmtId="0" fontId="23" fillId="17" borderId="1" xfId="0" applyNumberFormat="1" applyFont="1" applyFill="1" applyBorder="1" applyAlignment="1">
      <alignment horizontal="left"/>
    </xf>
    <xf numFmtId="0" fontId="23" fillId="17" borderId="1" xfId="0" applyFont="1" applyFill="1" applyBorder="1"/>
    <xf numFmtId="0" fontId="23" fillId="17" borderId="1" xfId="0" applyNumberFormat="1" applyFont="1" applyFill="1" applyBorder="1" applyAlignment="1">
      <alignment horizontal="center"/>
    </xf>
    <xf numFmtId="2" fontId="23" fillId="17" borderId="1" xfId="0" applyNumberFormat="1" applyFont="1" applyFill="1" applyBorder="1" applyAlignment="1">
      <alignment horizontal="right"/>
    </xf>
    <xf numFmtId="2" fontId="23" fillId="17" borderId="1" xfId="0" applyNumberFormat="1" applyFont="1" applyFill="1" applyBorder="1" applyAlignment="1">
      <alignment horizontal="right" vertical="center"/>
    </xf>
    <xf numFmtId="1" fontId="23" fillId="17" borderId="1" xfId="0" applyNumberFormat="1" applyFont="1" applyFill="1" applyBorder="1" applyAlignment="1">
      <alignment horizontal="right"/>
    </xf>
    <xf numFmtId="2" fontId="24" fillId="17" borderId="1" xfId="0" applyNumberFormat="1" applyFont="1" applyFill="1" applyBorder="1" applyAlignment="1">
      <alignment horizontal="right"/>
    </xf>
    <xf numFmtId="0" fontId="23" fillId="17" borderId="3" xfId="0" applyFont="1" applyFill="1" applyBorder="1"/>
    <xf numFmtId="0" fontId="25" fillId="3" borderId="0" xfId="0" applyFont="1" applyFill="1"/>
    <xf numFmtId="16" fontId="25" fillId="3" borderId="0" xfId="0" applyNumberFormat="1" applyFont="1" applyFill="1"/>
    <xf numFmtId="16" fontId="25" fillId="0" borderId="0" xfId="0" applyNumberFormat="1" applyFont="1"/>
    <xf numFmtId="0" fontId="25" fillId="0" borderId="0" xfId="0" applyFont="1"/>
    <xf numFmtId="2" fontId="11" fillId="0" borderId="3" xfId="0" applyNumberFormat="1" applyFont="1" applyFill="1" applyBorder="1"/>
    <xf numFmtId="0" fontId="11" fillId="0" borderId="3" xfId="0" applyFont="1" applyFill="1" applyBorder="1"/>
    <xf numFmtId="0" fontId="21" fillId="0" borderId="0" xfId="0" applyFont="1"/>
    <xf numFmtId="0" fontId="0" fillId="0" borderId="0" xfId="0" applyFont="1"/>
    <xf numFmtId="0" fontId="0" fillId="4" borderId="0" xfId="0" applyFill="1"/>
    <xf numFmtId="0" fontId="21" fillId="4" borderId="0" xfId="0" applyFont="1" applyFill="1" applyAlignment="1">
      <alignment horizontal="center"/>
    </xf>
    <xf numFmtId="16" fontId="0" fillId="4" borderId="0" xfId="0" applyNumberFormat="1" applyFill="1"/>
    <xf numFmtId="16" fontId="25" fillId="4" borderId="0" xfId="0" applyNumberFormat="1" applyFont="1" applyFill="1"/>
    <xf numFmtId="0" fontId="25" fillId="4" borderId="0" xfId="0" applyFont="1" applyFill="1"/>
    <xf numFmtId="0" fontId="4" fillId="20" borderId="1" xfId="0" applyFont="1" applyFill="1" applyBorder="1" applyAlignment="1">
      <alignment horizontal="center"/>
    </xf>
    <xf numFmtId="0" fontId="23" fillId="3" borderId="1" xfId="0" applyFont="1" applyFill="1" applyBorder="1" applyAlignment="1">
      <alignment horizontal="center"/>
    </xf>
    <xf numFmtId="0" fontId="23" fillId="3" borderId="1" xfId="0" applyNumberFormat="1" applyFont="1" applyFill="1" applyBorder="1" applyAlignment="1">
      <alignment horizontal="center"/>
    </xf>
    <xf numFmtId="0" fontId="16" fillId="6" borderId="0" xfId="0" applyFont="1" applyFill="1" applyBorder="1" applyAlignment="1">
      <alignment horizontal="center"/>
    </xf>
    <xf numFmtId="0" fontId="23" fillId="6" borderId="1" xfId="0" applyFont="1" applyFill="1" applyBorder="1" applyAlignment="1">
      <alignment horizontal="center"/>
    </xf>
    <xf numFmtId="0" fontId="18" fillId="20" borderId="1" xfId="0" applyNumberFormat="1" applyFont="1" applyFill="1" applyBorder="1" applyAlignment="1">
      <alignment horizontal="left" vertical="center"/>
    </xf>
    <xf numFmtId="0" fontId="18" fillId="20" borderId="1" xfId="0" applyNumberFormat="1" applyFont="1" applyFill="1" applyBorder="1"/>
    <xf numFmtId="0" fontId="12" fillId="20" borderId="1" xfId="0" applyFont="1" applyFill="1" applyBorder="1" applyAlignment="1">
      <alignment horizontal="center"/>
    </xf>
    <xf numFmtId="0" fontId="18" fillId="20" borderId="1" xfId="0" applyNumberFormat="1" applyFont="1" applyFill="1" applyBorder="1" applyAlignment="1">
      <alignment horizontal="left"/>
    </xf>
    <xf numFmtId="14" fontId="15" fillId="20" borderId="1" xfId="0" applyNumberFormat="1" applyFont="1" applyFill="1" applyBorder="1" applyAlignment="1">
      <alignment horizontal="left" vertical="center" wrapText="1"/>
    </xf>
    <xf numFmtId="0" fontId="12" fillId="20" borderId="1" xfId="0" applyNumberFormat="1" applyFont="1" applyFill="1" applyBorder="1" applyAlignment="1">
      <alignment horizontal="center"/>
    </xf>
    <xf numFmtId="2" fontId="12" fillId="20" borderId="1" xfId="0" applyNumberFormat="1" applyFont="1" applyFill="1" applyBorder="1" applyAlignment="1">
      <alignment horizontal="right"/>
    </xf>
    <xf numFmtId="2" fontId="12" fillId="20" borderId="1" xfId="0" applyNumberFormat="1" applyFont="1" applyFill="1" applyBorder="1" applyAlignment="1">
      <alignment horizontal="right" vertical="center"/>
    </xf>
    <xf numFmtId="164" fontId="12" fillId="20" borderId="1" xfId="0" applyNumberFormat="1" applyFont="1" applyFill="1" applyBorder="1" applyAlignment="1">
      <alignment horizontal="right"/>
    </xf>
    <xf numFmtId="2" fontId="11" fillId="20" borderId="1" xfId="0" applyNumberFormat="1" applyFont="1" applyFill="1" applyBorder="1" applyAlignment="1">
      <alignment horizontal="right"/>
    </xf>
    <xf numFmtId="2" fontId="11" fillId="20" borderId="3" xfId="0" applyNumberFormat="1" applyFont="1" applyFill="1" applyBorder="1"/>
    <xf numFmtId="0" fontId="12" fillId="20" borderId="1" xfId="0" applyFont="1" applyFill="1" applyBorder="1"/>
    <xf numFmtId="0" fontId="4" fillId="20" borderId="1" xfId="0" applyFont="1" applyFill="1" applyBorder="1"/>
    <xf numFmtId="0" fontId="12" fillId="21" borderId="1" xfId="0" applyNumberFormat="1" applyFont="1" applyFill="1" applyBorder="1" applyAlignment="1">
      <alignment horizontal="center"/>
    </xf>
    <xf numFmtId="0" fontId="16" fillId="21" borderId="0" xfId="0" applyNumberFormat="1" applyFont="1" applyFill="1" applyBorder="1" applyAlignment="1">
      <alignment horizontal="center"/>
    </xf>
    <xf numFmtId="0" fontId="23" fillId="21" borderId="1" xfId="0" applyNumberFormat="1" applyFont="1" applyFill="1" applyBorder="1" applyAlignment="1">
      <alignment horizontal="center"/>
    </xf>
    <xf numFmtId="0" fontId="12" fillId="21" borderId="0" xfId="0" applyNumberFormat="1" applyFont="1" applyFill="1" applyBorder="1" applyAlignment="1">
      <alignment horizontal="center"/>
    </xf>
    <xf numFmtId="0" fontId="1" fillId="21" borderId="0" xfId="0" applyFont="1" applyFill="1"/>
    <xf numFmtId="14" fontId="15" fillId="22" borderId="1" xfId="0" applyNumberFormat="1" applyFont="1" applyFill="1" applyBorder="1" applyAlignment="1">
      <alignment horizontal="left" vertical="center" wrapText="1"/>
    </xf>
    <xf numFmtId="0" fontId="18" fillId="22" borderId="1" xfId="0" applyNumberFormat="1" applyFont="1" applyFill="1" applyBorder="1" applyAlignment="1">
      <alignment horizontal="left"/>
    </xf>
    <xf numFmtId="0" fontId="12" fillId="22" borderId="1" xfId="0" applyFont="1" applyFill="1" applyBorder="1" applyAlignment="1">
      <alignment horizontal="center"/>
    </xf>
    <xf numFmtId="0" fontId="12" fillId="22" borderId="1" xfId="0" applyNumberFormat="1" applyFont="1" applyFill="1" applyBorder="1" applyAlignment="1">
      <alignment horizontal="left" vertical="center"/>
    </xf>
    <xf numFmtId="0" fontId="12" fillId="22" borderId="1" xfId="0" applyNumberFormat="1" applyFont="1" applyFill="1" applyBorder="1" applyAlignment="1">
      <alignment horizontal="left"/>
    </xf>
    <xf numFmtId="0" fontId="18" fillId="22" borderId="1" xfId="0" applyNumberFormat="1" applyFont="1" applyFill="1" applyBorder="1"/>
    <xf numFmtId="0" fontId="10" fillId="8" borderId="2" xfId="0" applyNumberFormat="1" applyFont="1" applyFill="1" applyBorder="1" applyAlignment="1">
      <alignment horizontal="center" vertical="center" wrapText="1"/>
    </xf>
    <xf numFmtId="0" fontId="18" fillId="22" borderId="1" xfId="0" applyNumberFormat="1" applyFont="1" applyFill="1" applyBorder="1" applyAlignment="1">
      <alignment horizontal="center"/>
    </xf>
    <xf numFmtId="14" fontId="26" fillId="22" borderId="1" xfId="0" applyNumberFormat="1" applyFont="1" applyFill="1" applyBorder="1" applyAlignment="1">
      <alignment horizontal="left" vertical="center" wrapText="1"/>
    </xf>
    <xf numFmtId="0" fontId="1" fillId="22" borderId="6" xfId="0" applyFont="1" applyFill="1" applyBorder="1" applyAlignment="1">
      <alignment horizontal="left" vertical="center" wrapText="1"/>
    </xf>
    <xf numFmtId="0" fontId="18" fillId="6" borderId="1" xfId="0" applyFont="1" applyFill="1" applyBorder="1" applyAlignment="1">
      <alignment horizontal="left"/>
    </xf>
    <xf numFmtId="0" fontId="18" fillId="6" borderId="1" xfId="0" applyNumberFormat="1" applyFont="1" applyFill="1" applyBorder="1"/>
    <xf numFmtId="0" fontId="1" fillId="6" borderId="6" xfId="0" applyFont="1" applyFill="1" applyBorder="1" applyAlignment="1">
      <alignment horizontal="left" vertical="center" wrapText="1"/>
    </xf>
    <xf numFmtId="0" fontId="18" fillId="6" borderId="1" xfId="0" applyNumberFormat="1" applyFont="1" applyFill="1" applyBorder="1" applyAlignment="1">
      <alignment horizontal="center"/>
    </xf>
    <xf numFmtId="0" fontId="18" fillId="5" borderId="1" xfId="0" applyFont="1" applyFill="1" applyBorder="1" applyAlignment="1">
      <alignment horizontal="left"/>
    </xf>
    <xf numFmtId="0" fontId="18" fillId="5" borderId="1" xfId="0" applyNumberFormat="1" applyFont="1" applyFill="1" applyBorder="1"/>
    <xf numFmtId="0" fontId="16" fillId="5" borderId="6" xfId="0" applyFont="1" applyFill="1" applyBorder="1" applyAlignment="1">
      <alignment horizontal="left" vertical="center" wrapText="1"/>
    </xf>
    <xf numFmtId="0" fontId="18" fillId="5" borderId="1" xfId="0" applyNumberFormat="1" applyFont="1" applyFill="1" applyBorder="1" applyAlignment="1">
      <alignment horizontal="center"/>
    </xf>
    <xf numFmtId="14" fontId="15" fillId="5" borderId="1" xfId="0" applyNumberFormat="1" applyFont="1" applyFill="1" applyBorder="1" applyAlignment="1">
      <alignment horizontal="left" vertical="center" wrapText="1"/>
    </xf>
    <xf numFmtId="0" fontId="12" fillId="5" borderId="1" xfId="0" applyFont="1" applyFill="1" applyBorder="1" applyAlignment="1">
      <alignment horizontal="left"/>
    </xf>
    <xf numFmtId="0" fontId="12" fillId="6" borderId="1" xfId="0" applyFont="1" applyFill="1" applyBorder="1" applyAlignment="1">
      <alignment horizontal="left"/>
    </xf>
    <xf numFmtId="2" fontId="2" fillId="0" borderId="1" xfId="0" applyNumberFormat="1" applyFont="1" applyFill="1" applyBorder="1" applyAlignment="1">
      <alignment horizontal="left"/>
    </xf>
    <xf numFmtId="0" fontId="12" fillId="23" borderId="1" xfId="0" applyNumberFormat="1" applyFont="1" applyFill="1" applyBorder="1" applyAlignment="1">
      <alignment horizontal="left" vertical="center"/>
    </xf>
    <xf numFmtId="0" fontId="18" fillId="23" borderId="1" xfId="0" applyNumberFormat="1" applyFont="1" applyFill="1" applyBorder="1"/>
    <xf numFmtId="0" fontId="12" fillId="23" borderId="1" xfId="0" applyFont="1" applyFill="1" applyBorder="1" applyAlignment="1">
      <alignment horizontal="center"/>
    </xf>
    <xf numFmtId="0" fontId="12" fillId="23" borderId="1" xfId="0" applyNumberFormat="1" applyFont="1" applyFill="1" applyBorder="1" applyAlignment="1">
      <alignment horizontal="left"/>
    </xf>
    <xf numFmtId="14" fontId="26" fillId="23" borderId="1" xfId="0" applyNumberFormat="1" applyFont="1" applyFill="1" applyBorder="1" applyAlignment="1">
      <alignment horizontal="left" vertical="center" wrapText="1"/>
    </xf>
    <xf numFmtId="0" fontId="18" fillId="23" borderId="1" xfId="0" applyNumberFormat="1" applyFont="1" applyFill="1" applyBorder="1" applyAlignment="1">
      <alignment horizontal="center"/>
    </xf>
    <xf numFmtId="0" fontId="18" fillId="23" borderId="1" xfId="0" applyNumberFormat="1" applyFont="1" applyFill="1" applyBorder="1" applyAlignment="1">
      <alignment horizontal="left"/>
    </xf>
    <xf numFmtId="0" fontId="19" fillId="6" borderId="1" xfId="0" applyFont="1" applyFill="1" applyBorder="1"/>
    <xf numFmtId="0" fontId="20" fillId="16" borderId="5" xfId="0" applyNumberFormat="1" applyFont="1" applyFill="1" applyBorder="1" applyAlignment="1"/>
    <xf numFmtId="0" fontId="27" fillId="6" borderId="1" xfId="0" applyFont="1" applyFill="1" applyBorder="1" applyAlignment="1">
      <alignment vertical="center"/>
    </xf>
    <xf numFmtId="14" fontId="15" fillId="23" borderId="1" xfId="0" applyNumberFormat="1" applyFont="1" applyFill="1" applyBorder="1" applyAlignment="1">
      <alignment horizontal="left" vertical="center" wrapText="1"/>
    </xf>
    <xf numFmtId="0" fontId="12" fillId="24" borderId="1" xfId="0" applyNumberFormat="1" applyFont="1" applyFill="1" applyBorder="1" applyAlignment="1">
      <alignment horizontal="left" vertical="center"/>
    </xf>
    <xf numFmtId="0" fontId="18" fillId="24" borderId="1" xfId="0" applyNumberFormat="1" applyFont="1" applyFill="1" applyBorder="1"/>
    <xf numFmtId="0" fontId="12" fillId="24" borderId="1" xfId="0" applyFont="1" applyFill="1" applyBorder="1" applyAlignment="1">
      <alignment horizontal="center"/>
    </xf>
    <xf numFmtId="0" fontId="12" fillId="24" borderId="1" xfId="0" applyNumberFormat="1" applyFont="1" applyFill="1" applyBorder="1" applyAlignment="1">
      <alignment horizontal="left"/>
    </xf>
    <xf numFmtId="14" fontId="26" fillId="24" borderId="1" xfId="0" applyNumberFormat="1" applyFont="1" applyFill="1" applyBorder="1" applyAlignment="1">
      <alignment horizontal="left" vertical="center" wrapText="1"/>
    </xf>
    <xf numFmtId="0" fontId="18" fillId="24" borderId="1" xfId="0" applyNumberFormat="1" applyFont="1" applyFill="1" applyBorder="1" applyAlignment="1">
      <alignment horizontal="center"/>
    </xf>
    <xf numFmtId="0" fontId="4" fillId="24" borderId="1" xfId="0" applyFont="1" applyFill="1" applyBorder="1" applyAlignment="1">
      <alignment horizontal="center"/>
    </xf>
    <xf numFmtId="0" fontId="12" fillId="24" borderId="1" xfId="0" applyNumberFormat="1" applyFont="1" applyFill="1" applyBorder="1" applyAlignment="1">
      <alignment horizontal="center"/>
    </xf>
    <xf numFmtId="2" fontId="12" fillId="24" borderId="1" xfId="0" applyNumberFormat="1" applyFont="1" applyFill="1" applyBorder="1" applyAlignment="1">
      <alignment horizontal="right"/>
    </xf>
    <xf numFmtId="2" fontId="12" fillId="24" borderId="1" xfId="0" applyNumberFormat="1" applyFont="1" applyFill="1" applyBorder="1" applyAlignment="1">
      <alignment horizontal="right" vertical="center"/>
    </xf>
    <xf numFmtId="164" fontId="12" fillId="24" borderId="1" xfId="0" applyNumberFormat="1" applyFont="1" applyFill="1" applyBorder="1" applyAlignment="1">
      <alignment horizontal="right"/>
    </xf>
    <xf numFmtId="2" fontId="11" fillId="24" borderId="1" xfId="0" applyNumberFormat="1" applyFont="1" applyFill="1" applyBorder="1" applyAlignment="1">
      <alignment horizontal="right"/>
    </xf>
    <xf numFmtId="0" fontId="11" fillId="24" borderId="3" xfId="0" applyFont="1" applyFill="1" applyBorder="1"/>
    <xf numFmtId="0" fontId="12" fillId="24" borderId="1" xfId="0" applyFont="1" applyFill="1" applyBorder="1"/>
    <xf numFmtId="0" fontId="4" fillId="24" borderId="1" xfId="0" applyFont="1" applyFill="1" applyBorder="1"/>
    <xf numFmtId="0" fontId="12" fillId="7" borderId="1" xfId="0" applyNumberFormat="1" applyFont="1" applyFill="1" applyBorder="1" applyAlignment="1">
      <alignment horizontal="left" vertical="center"/>
    </xf>
    <xf numFmtId="0" fontId="18" fillId="7" borderId="1" xfId="0" applyNumberFormat="1" applyFont="1" applyFill="1" applyBorder="1"/>
    <xf numFmtId="0" fontId="12" fillId="7" borderId="1" xfId="0" applyFont="1" applyFill="1" applyBorder="1" applyAlignment="1">
      <alignment horizontal="center"/>
    </xf>
    <xf numFmtId="14" fontId="26" fillId="7" borderId="1" xfId="0" applyNumberFormat="1" applyFont="1" applyFill="1" applyBorder="1" applyAlignment="1">
      <alignment horizontal="left" vertical="center" wrapText="1"/>
    </xf>
    <xf numFmtId="0" fontId="18" fillId="7" borderId="1" xfId="0" applyNumberFormat="1" applyFont="1" applyFill="1" applyBorder="1" applyAlignment="1">
      <alignment horizontal="center"/>
    </xf>
    <xf numFmtId="0" fontId="12" fillId="7" borderId="1" xfId="0" applyNumberFormat="1" applyFont="1" applyFill="1" applyBorder="1" applyAlignment="1">
      <alignment horizontal="center"/>
    </xf>
    <xf numFmtId="2" fontId="12" fillId="7" borderId="1" xfId="0" applyNumberFormat="1" applyFont="1" applyFill="1" applyBorder="1" applyAlignment="1">
      <alignment horizontal="right"/>
    </xf>
    <xf numFmtId="2" fontId="12" fillId="7" borderId="1" xfId="0" applyNumberFormat="1" applyFont="1" applyFill="1" applyBorder="1" applyAlignment="1">
      <alignment horizontal="right" vertical="center"/>
    </xf>
    <xf numFmtId="164" fontId="12" fillId="7" borderId="1" xfId="0" applyNumberFormat="1" applyFont="1" applyFill="1" applyBorder="1" applyAlignment="1">
      <alignment horizontal="right"/>
    </xf>
    <xf numFmtId="2" fontId="11" fillId="7" borderId="1" xfId="0" applyNumberFormat="1" applyFont="1" applyFill="1" applyBorder="1" applyAlignment="1">
      <alignment horizontal="right"/>
    </xf>
    <xf numFmtId="0" fontId="11" fillId="7" borderId="3" xfId="0" applyFont="1" applyFill="1" applyBorder="1"/>
    <xf numFmtId="0" fontId="12" fillId="7" borderId="1" xfId="0" applyFont="1" applyFill="1" applyBorder="1"/>
    <xf numFmtId="2" fontId="2" fillId="10" borderId="1" xfId="0" applyNumberFormat="1" applyFont="1" applyFill="1" applyBorder="1" applyAlignment="1">
      <alignment horizontal="left"/>
    </xf>
    <xf numFmtId="0" fontId="6" fillId="6" borderId="1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left" vertical="center" wrapText="1"/>
    </xf>
    <xf numFmtId="0" fontId="18" fillId="6" borderId="1" xfId="0" applyNumberFormat="1" applyFont="1" applyFill="1" applyBorder="1" applyAlignment="1">
      <alignment horizontal="left"/>
    </xf>
    <xf numFmtId="0" fontId="19" fillId="6" borderId="6" xfId="0" applyFont="1" applyFill="1" applyBorder="1" applyAlignment="1">
      <alignment horizontal="left" vertical="center" wrapText="1"/>
    </xf>
    <xf numFmtId="0" fontId="19" fillId="6" borderId="1" xfId="0" applyFont="1" applyFill="1" applyBorder="1" applyAlignment="1">
      <alignment horizontal="left" vertical="center" wrapText="1"/>
    </xf>
    <xf numFmtId="0" fontId="18" fillId="5" borderId="1" xfId="0" applyNumberFormat="1" applyFont="1" applyFill="1" applyBorder="1" applyAlignment="1">
      <alignment horizontal="left"/>
    </xf>
    <xf numFmtId="0" fontId="19" fillId="5" borderId="6" xfId="0" applyFont="1" applyFill="1" applyBorder="1" applyAlignment="1">
      <alignment horizontal="left" vertical="center" wrapText="1"/>
    </xf>
    <xf numFmtId="0" fontId="19" fillId="5" borderId="1" xfId="0" applyFont="1" applyFill="1" applyBorder="1" applyAlignment="1">
      <alignment horizontal="left" vertical="center" wrapText="1"/>
    </xf>
    <xf numFmtId="0" fontId="18" fillId="10" borderId="1" xfId="0" applyFont="1" applyFill="1" applyBorder="1" applyAlignment="1">
      <alignment horizontal="center"/>
    </xf>
    <xf numFmtId="0" fontId="18" fillId="10" borderId="1" xfId="0" applyNumberFormat="1" applyFont="1" applyFill="1" applyBorder="1" applyAlignment="1">
      <alignment horizontal="left"/>
    </xf>
    <xf numFmtId="0" fontId="1" fillId="10" borderId="6" xfId="0" applyFont="1" applyFill="1" applyBorder="1" applyAlignment="1">
      <alignment horizontal="left" vertical="center" wrapText="1"/>
    </xf>
    <xf numFmtId="0" fontId="19" fillId="10" borderId="1" xfId="0" applyFont="1" applyFill="1" applyBorder="1" applyAlignment="1">
      <alignment horizontal="center" vertical="center" wrapText="1"/>
    </xf>
    <xf numFmtId="0" fontId="19" fillId="10" borderId="6" xfId="0" applyFont="1" applyFill="1" applyBorder="1" applyAlignment="1">
      <alignment horizontal="left" vertical="center" wrapText="1"/>
    </xf>
    <xf numFmtId="0" fontId="19" fillId="10" borderId="1" xfId="0" applyFont="1" applyFill="1" applyBorder="1" applyAlignment="1">
      <alignment horizontal="left" vertical="center" wrapText="1"/>
    </xf>
    <xf numFmtId="0" fontId="12" fillId="22" borderId="1" xfId="0" applyFont="1" applyFill="1" applyBorder="1" applyAlignment="1">
      <alignment horizontal="left"/>
    </xf>
    <xf numFmtId="0" fontId="16" fillId="22" borderId="1" xfId="0" applyNumberFormat="1" applyFont="1" applyFill="1" applyBorder="1" applyAlignment="1">
      <alignment horizontal="left"/>
    </xf>
    <xf numFmtId="0" fontId="4" fillId="22" borderId="1" xfId="0" applyNumberFormat="1" applyFont="1" applyFill="1" applyBorder="1" applyAlignment="1">
      <alignment horizontal="left"/>
    </xf>
    <xf numFmtId="0" fontId="4" fillId="22" borderId="6" xfId="0" applyFont="1" applyFill="1" applyBorder="1" applyAlignment="1">
      <alignment horizontal="left" vertical="center" wrapText="1"/>
    </xf>
    <xf numFmtId="0" fontId="1" fillId="22" borderId="1" xfId="0" applyFont="1" applyFill="1" applyBorder="1" applyAlignment="1">
      <alignment horizontal="left" vertical="center" wrapText="1"/>
    </xf>
    <xf numFmtId="0" fontId="18" fillId="11" borderId="1" xfId="0" applyNumberFormat="1" applyFont="1" applyFill="1" applyBorder="1" applyAlignment="1">
      <alignment horizontal="left"/>
    </xf>
    <xf numFmtId="2" fontId="4" fillId="17" borderId="2" xfId="0" applyNumberFormat="1" applyFont="1" applyFill="1" applyBorder="1" applyAlignment="1">
      <alignment horizontal="center"/>
    </xf>
    <xf numFmtId="2" fontId="4" fillId="17" borderId="3" xfId="0" applyNumberFormat="1" applyFont="1" applyFill="1" applyBorder="1" applyAlignment="1">
      <alignment horizontal="center"/>
    </xf>
    <xf numFmtId="0" fontId="10" fillId="21" borderId="2" xfId="0" applyNumberFormat="1" applyFont="1" applyFill="1" applyBorder="1" applyAlignment="1">
      <alignment horizontal="center" vertical="center" wrapText="1"/>
    </xf>
    <xf numFmtId="0" fontId="10" fillId="21" borderId="5" xfId="0" applyNumberFormat="1" applyFont="1" applyFill="1" applyBorder="1" applyAlignment="1">
      <alignment horizontal="center" vertical="center" wrapText="1"/>
    </xf>
    <xf numFmtId="0" fontId="10" fillId="21" borderId="3" xfId="0" applyNumberFormat="1" applyFont="1" applyFill="1" applyBorder="1" applyAlignment="1">
      <alignment horizontal="center" vertical="center" wrapText="1"/>
    </xf>
    <xf numFmtId="0" fontId="20" fillId="16" borderId="2" xfId="0" applyNumberFormat="1" applyFont="1" applyFill="1" applyBorder="1" applyAlignment="1">
      <alignment horizontal="center"/>
    </xf>
    <xf numFmtId="0" fontId="20" fillId="16" borderId="5" xfId="0" applyNumberFormat="1" applyFont="1" applyFill="1" applyBorder="1" applyAlignment="1">
      <alignment horizontal="center"/>
    </xf>
    <xf numFmtId="0" fontId="20" fillId="16" borderId="3" xfId="0" applyNumberFormat="1" applyFont="1" applyFill="1" applyBorder="1" applyAlignment="1">
      <alignment horizontal="center"/>
    </xf>
    <xf numFmtId="2" fontId="2" fillId="10" borderId="7" xfId="0" applyNumberFormat="1" applyFont="1" applyFill="1" applyBorder="1" applyAlignment="1">
      <alignment horizontal="center" vertical="center"/>
    </xf>
    <xf numFmtId="2" fontId="2" fillId="10" borderId="8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AAFE22"/>
      <color rgb="FF00CC00"/>
      <color rgb="FF24FC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14</v>
      </c>
      <c r="B1" s="3" t="s">
        <v>15</v>
      </c>
      <c r="C1" s="4" t="s">
        <v>0</v>
      </c>
      <c r="D1" s="3" t="s">
        <v>16</v>
      </c>
      <c r="E1" s="3" t="s">
        <v>17</v>
      </c>
      <c r="F1" s="3" t="s">
        <v>18</v>
      </c>
      <c r="G1" s="3" t="s">
        <v>19</v>
      </c>
      <c r="H1" s="4" t="s">
        <v>1</v>
      </c>
      <c r="I1" s="3" t="s">
        <v>20</v>
      </c>
      <c r="J1" s="3" t="s">
        <v>21</v>
      </c>
      <c r="K1" s="4" t="s">
        <v>2</v>
      </c>
      <c r="L1" s="3" t="s">
        <v>32</v>
      </c>
      <c r="M1" s="3" t="s">
        <v>33</v>
      </c>
      <c r="N1" s="5" t="s">
        <v>3</v>
      </c>
      <c r="O1" s="5" t="s">
        <v>4</v>
      </c>
      <c r="P1" s="4" t="s">
        <v>31</v>
      </c>
      <c r="Q1" s="3" t="s">
        <v>5</v>
      </c>
      <c r="R1" s="3" t="s">
        <v>6</v>
      </c>
      <c r="S1" s="6" t="s">
        <v>7</v>
      </c>
      <c r="T1" s="53" t="s">
        <v>104</v>
      </c>
      <c r="U1" s="54" t="s">
        <v>105</v>
      </c>
    </row>
    <row r="2" spans="1:21" s="26" customFormat="1" ht="15.95" customHeight="1">
      <c r="A2" s="32" t="s">
        <v>88</v>
      </c>
      <c r="B2" s="8" t="s">
        <v>57</v>
      </c>
      <c r="C2" s="27"/>
      <c r="D2" s="8" t="s">
        <v>38</v>
      </c>
      <c r="E2" s="8" t="s">
        <v>125</v>
      </c>
      <c r="F2" s="11">
        <v>5</v>
      </c>
      <c r="G2" s="11" t="s">
        <v>71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88</v>
      </c>
      <c r="B3" s="8" t="s">
        <v>55</v>
      </c>
      <c r="C3" s="9"/>
      <c r="D3" s="8" t="s">
        <v>38</v>
      </c>
      <c r="E3" s="8" t="s">
        <v>125</v>
      </c>
      <c r="F3" s="11">
        <v>5</v>
      </c>
      <c r="G3" s="11" t="s">
        <v>11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88</v>
      </c>
      <c r="B4" s="8" t="s">
        <v>56</v>
      </c>
      <c r="C4" s="9"/>
      <c r="D4" s="8" t="s">
        <v>38</v>
      </c>
      <c r="E4" s="8" t="s">
        <v>125</v>
      </c>
      <c r="F4" s="11">
        <v>6</v>
      </c>
      <c r="G4" s="11" t="s">
        <v>73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69</v>
      </c>
      <c r="B6" s="8" t="s">
        <v>50</v>
      </c>
      <c r="C6" s="9"/>
      <c r="D6" s="10" t="s">
        <v>12</v>
      </c>
      <c r="E6" s="10" t="s">
        <v>115</v>
      </c>
      <c r="F6" s="11">
        <v>2</v>
      </c>
      <c r="G6" s="11" t="s">
        <v>74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69</v>
      </c>
      <c r="B7" s="8" t="s">
        <v>52</v>
      </c>
      <c r="C7" s="9"/>
      <c r="D7" s="8" t="s">
        <v>12</v>
      </c>
      <c r="E7" s="10" t="s">
        <v>115</v>
      </c>
      <c r="F7" s="11">
        <v>2</v>
      </c>
      <c r="G7" s="11" t="s">
        <v>82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69</v>
      </c>
      <c r="B8" s="8" t="s">
        <v>49</v>
      </c>
      <c r="C8" s="9"/>
      <c r="D8" s="8" t="s">
        <v>12</v>
      </c>
      <c r="E8" s="10" t="s">
        <v>115</v>
      </c>
      <c r="F8" s="11">
        <v>4</v>
      </c>
      <c r="G8" s="11" t="s">
        <v>82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69</v>
      </c>
      <c r="B9" s="46" t="s">
        <v>70</v>
      </c>
      <c r="C9" s="47"/>
      <c r="D9" s="46" t="s">
        <v>10</v>
      </c>
      <c r="E9" s="91" t="s">
        <v>115</v>
      </c>
      <c r="F9" s="49">
        <v>5</v>
      </c>
      <c r="G9" s="49" t="s">
        <v>72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0">
        <f>IF(K9=0,0,M9/1.5)</f>
        <v>0</v>
      </c>
      <c r="S9" s="52">
        <f>P9+Q9+R9</f>
        <v>30</v>
      </c>
    </row>
    <row r="10" spans="1:21" s="27" customFormat="1">
      <c r="A10" s="30" t="s">
        <v>69</v>
      </c>
      <c r="B10" s="8" t="s">
        <v>51</v>
      </c>
      <c r="C10" s="9"/>
      <c r="D10" s="8" t="s">
        <v>12</v>
      </c>
      <c r="E10" s="10" t="s">
        <v>115</v>
      </c>
      <c r="F10" s="11">
        <v>6</v>
      </c>
      <c r="G10" s="11" t="s">
        <v>82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86</v>
      </c>
      <c r="B12" s="8" t="s">
        <v>52</v>
      </c>
      <c r="C12" s="9"/>
      <c r="D12" s="8" t="s">
        <v>40</v>
      </c>
      <c r="E12" s="10" t="s">
        <v>116</v>
      </c>
      <c r="F12" s="11">
        <v>2</v>
      </c>
      <c r="G12" s="11" t="s">
        <v>74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86</v>
      </c>
      <c r="B13" s="8" t="s">
        <v>50</v>
      </c>
      <c r="C13" s="9"/>
      <c r="D13" s="10" t="s">
        <v>23</v>
      </c>
      <c r="E13" s="10" t="s">
        <v>116</v>
      </c>
      <c r="F13" s="11">
        <v>2</v>
      </c>
      <c r="G13" s="11" t="s">
        <v>82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86</v>
      </c>
      <c r="B14" s="8" t="s">
        <v>70</v>
      </c>
      <c r="C14" s="9"/>
      <c r="D14" s="8" t="s">
        <v>40</v>
      </c>
      <c r="E14" s="29" t="s">
        <v>116</v>
      </c>
      <c r="F14" s="24">
        <v>3</v>
      </c>
      <c r="G14" s="11" t="s">
        <v>74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86</v>
      </c>
      <c r="B15" s="8" t="s">
        <v>49</v>
      </c>
      <c r="C15" s="9"/>
      <c r="D15" s="10" t="s">
        <v>23</v>
      </c>
      <c r="E15" s="10" t="s">
        <v>116</v>
      </c>
      <c r="F15" s="11">
        <v>4</v>
      </c>
      <c r="G15" s="11" t="s">
        <v>74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>M15/6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  <c r="T15" s="26"/>
      <c r="U15" s="26"/>
    </row>
    <row r="16" spans="1:21" s="27" customFormat="1">
      <c r="A16" s="30" t="s">
        <v>86</v>
      </c>
      <c r="B16" s="8" t="s">
        <v>51</v>
      </c>
      <c r="C16" s="9"/>
      <c r="D16" s="10" t="s">
        <v>23</v>
      </c>
      <c r="E16" s="29" t="s">
        <v>116</v>
      </c>
      <c r="F16" s="11">
        <v>6</v>
      </c>
      <c r="G16" s="11" t="s">
        <v>74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49</v>
      </c>
      <c r="C18" s="9">
        <v>1</v>
      </c>
      <c r="D18" s="8" t="s">
        <v>37</v>
      </c>
      <c r="E18" s="7" t="s">
        <v>13</v>
      </c>
      <c r="F18" s="11" t="s">
        <v>76</v>
      </c>
      <c r="G18" s="11" t="s">
        <v>35</v>
      </c>
      <c r="H18" s="9">
        <v>1</v>
      </c>
      <c r="I18" s="9">
        <v>1</v>
      </c>
      <c r="J18" s="9">
        <v>6</v>
      </c>
      <c r="K18" s="9">
        <f t="shared" ref="K18:K27" si="0">J18-I18+1</f>
        <v>6</v>
      </c>
      <c r="L18" s="9"/>
      <c r="M18" s="9">
        <v>60</v>
      </c>
      <c r="N18" s="12">
        <f>M18/K18</f>
        <v>10</v>
      </c>
      <c r="O18" s="13">
        <f t="shared" ref="O18:O27" si="1">M18/5</f>
        <v>12</v>
      </c>
      <c r="P18" s="14"/>
      <c r="Q18" s="15">
        <f t="shared" ref="Q18:Q27" si="2">IF(K18=0,0,L18)</f>
        <v>0</v>
      </c>
      <c r="R18" s="16">
        <f t="shared" ref="R18:R27" si="3">IF(K18=0,0,M18/1.5)</f>
        <v>40</v>
      </c>
      <c r="S18" s="15">
        <f t="shared" ref="S18:S27" si="4">P18+Q18+R18</f>
        <v>40</v>
      </c>
      <c r="T18" s="55"/>
      <c r="U18" s="56"/>
    </row>
    <row r="19" spans="1:21" s="27" customFormat="1">
      <c r="A19" s="7" t="s">
        <v>8</v>
      </c>
      <c r="B19" s="8" t="s">
        <v>49</v>
      </c>
      <c r="C19" s="9">
        <v>2</v>
      </c>
      <c r="D19" s="8" t="s">
        <v>37</v>
      </c>
      <c r="E19" s="7" t="s">
        <v>13</v>
      </c>
      <c r="F19" s="11" t="s">
        <v>76</v>
      </c>
      <c r="G19" s="11" t="s">
        <v>36</v>
      </c>
      <c r="H19" s="9">
        <v>2</v>
      </c>
      <c r="I19" s="9">
        <v>1</v>
      </c>
      <c r="J19" s="9">
        <v>6</v>
      </c>
      <c r="K19" s="9">
        <f t="shared" si="0"/>
        <v>6</v>
      </c>
      <c r="L19" s="9"/>
      <c r="M19" s="9">
        <v>60</v>
      </c>
      <c r="N19" s="12">
        <f>M19/K19</f>
        <v>10</v>
      </c>
      <c r="O19" s="13">
        <f t="shared" si="1"/>
        <v>12</v>
      </c>
      <c r="P19" s="14"/>
      <c r="Q19" s="15">
        <f t="shared" si="2"/>
        <v>0</v>
      </c>
      <c r="R19" s="16">
        <f t="shared" si="3"/>
        <v>40</v>
      </c>
      <c r="S19" s="15">
        <f t="shared" si="4"/>
        <v>40</v>
      </c>
    </row>
    <row r="20" spans="1:21" s="27" customFormat="1">
      <c r="A20" s="7" t="s">
        <v>8</v>
      </c>
      <c r="B20" s="8" t="s">
        <v>51</v>
      </c>
      <c r="C20" s="9">
        <v>2</v>
      </c>
      <c r="D20" s="8" t="s">
        <v>37</v>
      </c>
      <c r="E20" s="7" t="s">
        <v>13</v>
      </c>
      <c r="F20" s="11" t="s">
        <v>76</v>
      </c>
      <c r="G20" s="11" t="s">
        <v>35</v>
      </c>
      <c r="H20" s="9">
        <v>1</v>
      </c>
      <c r="I20" s="9">
        <v>7</v>
      </c>
      <c r="J20" s="9">
        <v>12</v>
      </c>
      <c r="K20" s="9">
        <f t="shared" si="0"/>
        <v>6</v>
      </c>
      <c r="L20" s="9"/>
      <c r="M20" s="9">
        <v>60</v>
      </c>
      <c r="N20" s="12">
        <f t="shared" ref="N20:N27" si="5">L20/K20</f>
        <v>0</v>
      </c>
      <c r="O20" s="13">
        <f t="shared" si="1"/>
        <v>12</v>
      </c>
      <c r="P20" s="14"/>
      <c r="Q20" s="15">
        <f t="shared" si="2"/>
        <v>0</v>
      </c>
      <c r="R20" s="16">
        <f t="shared" si="3"/>
        <v>40</v>
      </c>
      <c r="S20" s="15">
        <f t="shared" si="4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67</v>
      </c>
      <c r="E21" s="7" t="s">
        <v>13</v>
      </c>
      <c r="F21" s="11" t="s">
        <v>76</v>
      </c>
      <c r="G21" s="11" t="s">
        <v>36</v>
      </c>
      <c r="H21" s="9">
        <v>2</v>
      </c>
      <c r="I21" s="9">
        <v>7</v>
      </c>
      <c r="J21" s="9">
        <v>12</v>
      </c>
      <c r="K21" s="9">
        <f t="shared" si="0"/>
        <v>6</v>
      </c>
      <c r="L21" s="9"/>
      <c r="M21" s="9">
        <v>60</v>
      </c>
      <c r="N21" s="12">
        <f t="shared" si="5"/>
        <v>0</v>
      </c>
      <c r="O21" s="13">
        <f t="shared" si="1"/>
        <v>12</v>
      </c>
      <c r="P21" s="14"/>
      <c r="Q21" s="15">
        <f t="shared" si="2"/>
        <v>0</v>
      </c>
      <c r="R21" s="16">
        <f t="shared" si="3"/>
        <v>40</v>
      </c>
      <c r="S21" s="15">
        <f t="shared" si="4"/>
        <v>40</v>
      </c>
    </row>
    <row r="22" spans="1:21" s="27" customFormat="1">
      <c r="A22" s="7" t="s">
        <v>8</v>
      </c>
      <c r="B22" s="8" t="s">
        <v>50</v>
      </c>
      <c r="C22" s="9">
        <v>1</v>
      </c>
      <c r="D22" s="8" t="s">
        <v>25</v>
      </c>
      <c r="E22" s="7" t="s">
        <v>13</v>
      </c>
      <c r="F22" s="11" t="s">
        <v>79</v>
      </c>
      <c r="G22" s="11" t="s">
        <v>35</v>
      </c>
      <c r="H22" s="9">
        <v>1</v>
      </c>
      <c r="I22" s="9">
        <v>1</v>
      </c>
      <c r="J22" s="9">
        <v>6</v>
      </c>
      <c r="K22" s="9">
        <f t="shared" si="0"/>
        <v>6</v>
      </c>
      <c r="L22" s="9"/>
      <c r="M22" s="9">
        <v>60</v>
      </c>
      <c r="N22" s="12">
        <f t="shared" si="5"/>
        <v>0</v>
      </c>
      <c r="O22" s="13">
        <f t="shared" si="1"/>
        <v>12</v>
      </c>
      <c r="P22" s="14"/>
      <c r="Q22" s="15">
        <f t="shared" si="2"/>
        <v>0</v>
      </c>
      <c r="R22" s="16">
        <f t="shared" si="3"/>
        <v>40</v>
      </c>
      <c r="S22" s="15">
        <f t="shared" si="4"/>
        <v>40</v>
      </c>
    </row>
    <row r="23" spans="1:21" s="27" customFormat="1">
      <c r="A23" s="7" t="s">
        <v>8</v>
      </c>
      <c r="B23" s="8" t="s">
        <v>50</v>
      </c>
      <c r="C23" s="9">
        <v>2</v>
      </c>
      <c r="D23" s="8" t="s">
        <v>25</v>
      </c>
      <c r="E23" s="7" t="s">
        <v>13</v>
      </c>
      <c r="F23" s="11" t="s">
        <v>79</v>
      </c>
      <c r="G23" s="11" t="s">
        <v>36</v>
      </c>
      <c r="H23" s="9">
        <v>1</v>
      </c>
      <c r="I23" s="9">
        <v>1</v>
      </c>
      <c r="J23" s="9">
        <v>6</v>
      </c>
      <c r="K23" s="9">
        <f t="shared" si="0"/>
        <v>6</v>
      </c>
      <c r="L23" s="9"/>
      <c r="M23" s="9">
        <v>60</v>
      </c>
      <c r="N23" s="12">
        <f t="shared" si="5"/>
        <v>0</v>
      </c>
      <c r="O23" s="13">
        <f t="shared" si="1"/>
        <v>12</v>
      </c>
      <c r="P23" s="14"/>
      <c r="Q23" s="15">
        <f t="shared" si="2"/>
        <v>0</v>
      </c>
      <c r="R23" s="16">
        <f t="shared" si="3"/>
        <v>40</v>
      </c>
      <c r="S23" s="15">
        <f t="shared" si="4"/>
        <v>40</v>
      </c>
    </row>
    <row r="24" spans="1:21" s="27" customFormat="1">
      <c r="A24" s="7" t="s">
        <v>8</v>
      </c>
      <c r="B24" s="8" t="s">
        <v>52</v>
      </c>
      <c r="C24" s="9">
        <v>1</v>
      </c>
      <c r="D24" s="8" t="s">
        <v>25</v>
      </c>
      <c r="E24" s="7" t="s">
        <v>13</v>
      </c>
      <c r="F24" s="11" t="s">
        <v>79</v>
      </c>
      <c r="G24" s="11" t="s">
        <v>35</v>
      </c>
      <c r="H24" s="9">
        <v>1</v>
      </c>
      <c r="I24" s="9">
        <v>7</v>
      </c>
      <c r="J24" s="9">
        <v>12</v>
      </c>
      <c r="K24" s="9">
        <f t="shared" si="0"/>
        <v>6</v>
      </c>
      <c r="L24" s="9"/>
      <c r="M24" s="9">
        <v>60</v>
      </c>
      <c r="N24" s="12">
        <f t="shared" si="5"/>
        <v>0</v>
      </c>
      <c r="O24" s="13">
        <f t="shared" si="1"/>
        <v>12</v>
      </c>
      <c r="P24" s="14"/>
      <c r="Q24" s="15">
        <f t="shared" si="2"/>
        <v>0</v>
      </c>
      <c r="R24" s="16">
        <f t="shared" si="3"/>
        <v>40</v>
      </c>
      <c r="S24" s="15">
        <f t="shared" si="4"/>
        <v>40</v>
      </c>
      <c r="T24" s="31"/>
    </row>
    <row r="25" spans="1:21" s="48" customFormat="1">
      <c r="A25" s="45" t="s">
        <v>8</v>
      </c>
      <c r="B25" s="46" t="s">
        <v>52</v>
      </c>
      <c r="C25" s="47">
        <v>2</v>
      </c>
      <c r="D25" s="46" t="s">
        <v>129</v>
      </c>
      <c r="E25" s="45" t="s">
        <v>13</v>
      </c>
      <c r="F25" s="49" t="s">
        <v>79</v>
      </c>
      <c r="G25" s="49" t="s">
        <v>36</v>
      </c>
      <c r="H25" s="47">
        <v>1</v>
      </c>
      <c r="I25" s="47">
        <v>7</v>
      </c>
      <c r="J25" s="47">
        <v>12</v>
      </c>
      <c r="K25" s="47">
        <f t="shared" si="0"/>
        <v>6</v>
      </c>
      <c r="L25" s="47"/>
      <c r="M25" s="47">
        <v>60</v>
      </c>
      <c r="N25" s="50">
        <f t="shared" si="5"/>
        <v>0</v>
      </c>
      <c r="O25" s="51">
        <f t="shared" si="1"/>
        <v>12</v>
      </c>
      <c r="Q25" s="52">
        <f t="shared" si="2"/>
        <v>0</v>
      </c>
      <c r="R25" s="90">
        <f t="shared" si="3"/>
        <v>40</v>
      </c>
      <c r="S25" s="52">
        <f t="shared" si="4"/>
        <v>40</v>
      </c>
      <c r="T25" s="93"/>
    </row>
    <row r="26" spans="1:21" s="48" customFormat="1">
      <c r="A26" s="45" t="s">
        <v>8</v>
      </c>
      <c r="B26" s="46" t="s">
        <v>75</v>
      </c>
      <c r="C26" s="47">
        <v>1</v>
      </c>
      <c r="D26" s="46" t="s">
        <v>37</v>
      </c>
      <c r="E26" s="45" t="s">
        <v>128</v>
      </c>
      <c r="F26" s="49" t="s">
        <v>77</v>
      </c>
      <c r="G26" s="49" t="s">
        <v>35</v>
      </c>
      <c r="H26" s="47">
        <v>1</v>
      </c>
      <c r="I26" s="47">
        <v>2</v>
      </c>
      <c r="J26" s="47">
        <v>11</v>
      </c>
      <c r="K26" s="47">
        <f t="shared" si="0"/>
        <v>10</v>
      </c>
      <c r="L26" s="47"/>
      <c r="M26" s="47">
        <v>120</v>
      </c>
      <c r="N26" s="50">
        <f t="shared" si="5"/>
        <v>0</v>
      </c>
      <c r="O26" s="51">
        <f t="shared" si="1"/>
        <v>24</v>
      </c>
      <c r="Q26" s="52">
        <f t="shared" si="2"/>
        <v>0</v>
      </c>
      <c r="R26" s="90">
        <f t="shared" si="3"/>
        <v>80</v>
      </c>
      <c r="S26" s="52">
        <f t="shared" si="4"/>
        <v>80</v>
      </c>
    </row>
    <row r="27" spans="1:21" s="27" customFormat="1">
      <c r="A27" s="7" t="s">
        <v>8</v>
      </c>
      <c r="B27" s="8" t="s">
        <v>78</v>
      </c>
      <c r="C27" s="9">
        <v>2</v>
      </c>
      <c r="D27" s="8" t="s">
        <v>25</v>
      </c>
      <c r="E27" s="7" t="s">
        <v>128</v>
      </c>
      <c r="F27" s="11" t="s">
        <v>77</v>
      </c>
      <c r="G27" s="11" t="s">
        <v>36</v>
      </c>
      <c r="H27" s="9">
        <v>2</v>
      </c>
      <c r="I27" s="9">
        <v>2</v>
      </c>
      <c r="J27" s="9">
        <v>11</v>
      </c>
      <c r="K27" s="9">
        <f t="shared" si="0"/>
        <v>10</v>
      </c>
      <c r="L27" s="9"/>
      <c r="M27" s="9">
        <v>120</v>
      </c>
      <c r="N27" s="12">
        <f t="shared" si="5"/>
        <v>0</v>
      </c>
      <c r="O27" s="13">
        <f t="shared" si="1"/>
        <v>24</v>
      </c>
      <c r="P27" s="14"/>
      <c r="Q27" s="15">
        <f t="shared" si="2"/>
        <v>0</v>
      </c>
      <c r="R27" s="16">
        <f t="shared" si="3"/>
        <v>80</v>
      </c>
      <c r="S27" s="15">
        <f t="shared" si="4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84</v>
      </c>
      <c r="B29" s="8" t="s">
        <v>56</v>
      </c>
      <c r="C29" s="9"/>
      <c r="D29" s="8" t="s">
        <v>27</v>
      </c>
      <c r="E29" s="14" t="s">
        <v>92</v>
      </c>
      <c r="F29" s="11">
        <v>2</v>
      </c>
      <c r="G29" s="11" t="s">
        <v>74</v>
      </c>
      <c r="H29" s="9"/>
      <c r="I29" s="9">
        <v>1</v>
      </c>
      <c r="J29" s="9">
        <v>15</v>
      </c>
      <c r="K29" s="9">
        <f t="shared" ref="K29:K38" si="6">J29-I29+1</f>
        <v>15</v>
      </c>
      <c r="L29" s="9">
        <v>45</v>
      </c>
      <c r="M29" s="9"/>
      <c r="N29" s="12">
        <f t="shared" ref="N29:N38" si="7">L29/K29</f>
        <v>3</v>
      </c>
      <c r="O29" s="13">
        <v>0</v>
      </c>
      <c r="P29" s="14"/>
      <c r="Q29" s="15">
        <f t="shared" ref="Q29:Q38" si="8">IF(K29=0,0,L29)</f>
        <v>45</v>
      </c>
      <c r="R29" s="16">
        <f t="shared" ref="R29:R38" si="9">IF(K29=0,0,M29/1.5)</f>
        <v>0</v>
      </c>
      <c r="S29" s="15">
        <f t="shared" ref="S29:S38" si="10">P29+Q29+R29</f>
        <v>45</v>
      </c>
    </row>
    <row r="30" spans="1:21" s="27" customFormat="1">
      <c r="A30" s="7" t="s">
        <v>84</v>
      </c>
      <c r="B30" s="8" t="s">
        <v>56</v>
      </c>
      <c r="C30" s="9"/>
      <c r="D30" s="8" t="s">
        <v>59</v>
      </c>
      <c r="E30" s="14" t="s">
        <v>22</v>
      </c>
      <c r="F30" s="11">
        <v>2</v>
      </c>
      <c r="G30" s="11" t="s">
        <v>82</v>
      </c>
      <c r="H30" s="9"/>
      <c r="I30" s="9">
        <v>1</v>
      </c>
      <c r="J30" s="9">
        <v>10</v>
      </c>
      <c r="K30" s="9">
        <f t="shared" si="6"/>
        <v>10</v>
      </c>
      <c r="L30" s="9">
        <v>30</v>
      </c>
      <c r="M30" s="9"/>
      <c r="N30" s="12">
        <f t="shared" si="7"/>
        <v>3</v>
      </c>
      <c r="O30" s="13">
        <v>0</v>
      </c>
      <c r="P30" s="14"/>
      <c r="Q30" s="15">
        <f t="shared" si="8"/>
        <v>30</v>
      </c>
      <c r="R30" s="16">
        <f t="shared" si="9"/>
        <v>0</v>
      </c>
      <c r="S30" s="15">
        <f t="shared" si="10"/>
        <v>30</v>
      </c>
    </row>
    <row r="31" spans="1:21" s="28" customFormat="1">
      <c r="A31" s="7" t="s">
        <v>84</v>
      </c>
      <c r="B31" s="8" t="s">
        <v>50</v>
      </c>
      <c r="C31" s="9"/>
      <c r="D31" s="8" t="s">
        <v>24</v>
      </c>
      <c r="E31" s="7" t="s">
        <v>42</v>
      </c>
      <c r="F31" s="18">
        <v>3</v>
      </c>
      <c r="G31" s="11" t="s">
        <v>72</v>
      </c>
      <c r="H31" s="9"/>
      <c r="I31" s="9">
        <v>1</v>
      </c>
      <c r="J31" s="9">
        <v>15</v>
      </c>
      <c r="K31" s="9">
        <f t="shared" si="6"/>
        <v>15</v>
      </c>
      <c r="L31" s="9">
        <v>30</v>
      </c>
      <c r="M31" s="9"/>
      <c r="N31" s="12">
        <f t="shared" si="7"/>
        <v>2</v>
      </c>
      <c r="O31" s="13">
        <f>M31/5</f>
        <v>0</v>
      </c>
      <c r="P31" s="14"/>
      <c r="Q31" s="15">
        <f t="shared" si="8"/>
        <v>30</v>
      </c>
      <c r="R31" s="16">
        <f t="shared" si="9"/>
        <v>0</v>
      </c>
      <c r="S31" s="15">
        <f t="shared" si="10"/>
        <v>30</v>
      </c>
      <c r="T31" s="55"/>
      <c r="U31" s="56"/>
    </row>
    <row r="32" spans="1:21" s="27" customFormat="1">
      <c r="A32" s="7" t="s">
        <v>84</v>
      </c>
      <c r="B32" s="8" t="s">
        <v>50</v>
      </c>
      <c r="C32" s="9"/>
      <c r="D32" s="8" t="s">
        <v>44</v>
      </c>
      <c r="E32" s="14" t="s">
        <v>110</v>
      </c>
      <c r="F32" s="24">
        <v>3</v>
      </c>
      <c r="G32" s="11" t="s">
        <v>71</v>
      </c>
      <c r="H32" s="9"/>
      <c r="I32" s="9">
        <v>1</v>
      </c>
      <c r="J32" s="9">
        <v>15</v>
      </c>
      <c r="K32" s="9">
        <f t="shared" si="6"/>
        <v>15</v>
      </c>
      <c r="L32" s="9">
        <v>30</v>
      </c>
      <c r="M32" s="9"/>
      <c r="N32" s="12">
        <f t="shared" si="7"/>
        <v>2</v>
      </c>
      <c r="O32" s="13">
        <f>M32/5</f>
        <v>0</v>
      </c>
      <c r="P32" s="14"/>
      <c r="Q32" s="15">
        <f t="shared" si="8"/>
        <v>30</v>
      </c>
      <c r="R32" s="16">
        <f t="shared" si="9"/>
        <v>0</v>
      </c>
      <c r="S32" s="15">
        <f t="shared" si="10"/>
        <v>30</v>
      </c>
    </row>
    <row r="33" spans="1:21" s="27" customFormat="1">
      <c r="A33" s="7" t="s">
        <v>84</v>
      </c>
      <c r="B33" s="8" t="s">
        <v>49</v>
      </c>
      <c r="C33" s="9"/>
      <c r="D33" s="8" t="s">
        <v>24</v>
      </c>
      <c r="E33" s="7" t="s">
        <v>42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si="6"/>
        <v>15</v>
      </c>
      <c r="L33" s="9">
        <v>30</v>
      </c>
      <c r="M33" s="9"/>
      <c r="N33" s="12">
        <f t="shared" si="7"/>
        <v>2</v>
      </c>
      <c r="O33" s="13">
        <f>M33/6</f>
        <v>0</v>
      </c>
      <c r="P33" s="14"/>
      <c r="Q33" s="15">
        <f t="shared" si="8"/>
        <v>30</v>
      </c>
      <c r="R33" s="16">
        <f t="shared" si="9"/>
        <v>0</v>
      </c>
      <c r="S33" s="15">
        <f t="shared" si="10"/>
        <v>30</v>
      </c>
    </row>
    <row r="34" spans="1:21" s="27" customFormat="1">
      <c r="A34" s="7" t="s">
        <v>84</v>
      </c>
      <c r="B34" s="8" t="s">
        <v>49</v>
      </c>
      <c r="C34" s="9"/>
      <c r="D34" s="8" t="s">
        <v>45</v>
      </c>
      <c r="E34" s="14" t="s">
        <v>110</v>
      </c>
      <c r="F34" s="11">
        <v>5</v>
      </c>
      <c r="G34" s="11" t="s">
        <v>71</v>
      </c>
      <c r="H34" s="9"/>
      <c r="I34" s="9">
        <v>1</v>
      </c>
      <c r="J34" s="9">
        <v>15</v>
      </c>
      <c r="K34" s="9">
        <f t="shared" si="6"/>
        <v>15</v>
      </c>
      <c r="L34" s="9">
        <v>30</v>
      </c>
      <c r="M34" s="9"/>
      <c r="N34" s="12">
        <f t="shared" si="7"/>
        <v>2</v>
      </c>
      <c r="O34" s="13">
        <f>M34/6</f>
        <v>0</v>
      </c>
      <c r="P34" s="14"/>
      <c r="Q34" s="15">
        <f t="shared" si="8"/>
        <v>30</v>
      </c>
      <c r="R34" s="16">
        <f t="shared" si="9"/>
        <v>0</v>
      </c>
      <c r="S34" s="15">
        <f t="shared" si="10"/>
        <v>30</v>
      </c>
      <c r="T34" s="55"/>
      <c r="U34" s="56"/>
    </row>
    <row r="35" spans="1:21" s="27" customFormat="1">
      <c r="A35" s="7" t="s">
        <v>84</v>
      </c>
      <c r="B35" s="8" t="s">
        <v>49</v>
      </c>
      <c r="C35" s="9"/>
      <c r="D35" s="8" t="s">
        <v>39</v>
      </c>
      <c r="E35" s="14" t="s">
        <v>83</v>
      </c>
      <c r="F35" s="11">
        <v>6</v>
      </c>
      <c r="G35" s="11" t="s">
        <v>72</v>
      </c>
      <c r="H35" s="9"/>
      <c r="I35" s="9">
        <v>1</v>
      </c>
      <c r="J35" s="9">
        <v>15</v>
      </c>
      <c r="K35" s="9">
        <f t="shared" si="6"/>
        <v>15</v>
      </c>
      <c r="L35" s="9">
        <v>30</v>
      </c>
      <c r="M35" s="9"/>
      <c r="N35" s="12">
        <f t="shared" si="7"/>
        <v>2</v>
      </c>
      <c r="O35" s="13">
        <f>M35/6</f>
        <v>0</v>
      </c>
      <c r="P35" s="14"/>
      <c r="Q35" s="15">
        <f t="shared" si="8"/>
        <v>30</v>
      </c>
      <c r="R35" s="16">
        <f t="shared" si="9"/>
        <v>0</v>
      </c>
      <c r="S35" s="15">
        <f t="shared" si="10"/>
        <v>30</v>
      </c>
    </row>
    <row r="36" spans="1:21" s="48" customFormat="1">
      <c r="A36" s="45" t="s">
        <v>84</v>
      </c>
      <c r="B36" s="46" t="s">
        <v>49</v>
      </c>
      <c r="C36" s="47"/>
      <c r="D36" s="46" t="s">
        <v>80</v>
      </c>
      <c r="E36" s="48" t="s">
        <v>109</v>
      </c>
      <c r="F36" s="49">
        <v>6</v>
      </c>
      <c r="G36" s="49" t="s">
        <v>71</v>
      </c>
      <c r="H36" s="47"/>
      <c r="I36" s="47">
        <v>1</v>
      </c>
      <c r="J36" s="47">
        <v>15</v>
      </c>
      <c r="K36" s="47">
        <f t="shared" si="6"/>
        <v>15</v>
      </c>
      <c r="L36" s="47">
        <v>30</v>
      </c>
      <c r="M36" s="47"/>
      <c r="N36" s="50">
        <f t="shared" si="7"/>
        <v>2</v>
      </c>
      <c r="O36" s="51">
        <f>M36/6</f>
        <v>0</v>
      </c>
      <c r="Q36" s="52">
        <f t="shared" si="8"/>
        <v>30</v>
      </c>
      <c r="R36" s="90">
        <f t="shared" si="9"/>
        <v>0</v>
      </c>
      <c r="S36" s="52">
        <f t="shared" si="10"/>
        <v>30</v>
      </c>
    </row>
    <row r="37" spans="1:21" s="27" customFormat="1">
      <c r="A37" s="7" t="s">
        <v>84</v>
      </c>
      <c r="B37" s="8" t="s">
        <v>52</v>
      </c>
      <c r="C37" s="9"/>
      <c r="D37" s="8" t="s">
        <v>80</v>
      </c>
      <c r="E37" s="14" t="s">
        <v>109</v>
      </c>
      <c r="F37" s="11">
        <v>6</v>
      </c>
      <c r="G37" s="49" t="s">
        <v>101</v>
      </c>
      <c r="H37" s="9"/>
      <c r="I37" s="9">
        <v>1</v>
      </c>
      <c r="J37" s="9">
        <v>15</v>
      </c>
      <c r="K37" s="9">
        <f t="shared" si="6"/>
        <v>15</v>
      </c>
      <c r="L37" s="9">
        <v>30</v>
      </c>
      <c r="M37" s="9"/>
      <c r="N37" s="12">
        <f t="shared" si="7"/>
        <v>2</v>
      </c>
      <c r="O37" s="13">
        <f>M37/5</f>
        <v>0</v>
      </c>
      <c r="P37" s="14"/>
      <c r="Q37" s="15">
        <f t="shared" si="8"/>
        <v>30</v>
      </c>
      <c r="R37" s="16">
        <f t="shared" si="9"/>
        <v>0</v>
      </c>
      <c r="S37" s="15">
        <f t="shared" si="10"/>
        <v>30</v>
      </c>
    </row>
    <row r="38" spans="1:21" s="27" customFormat="1">
      <c r="A38" s="7" t="s">
        <v>84</v>
      </c>
      <c r="B38" s="8" t="s">
        <v>52</v>
      </c>
      <c r="C38" s="9"/>
      <c r="D38" s="8" t="s">
        <v>43</v>
      </c>
      <c r="E38" s="7" t="s">
        <v>83</v>
      </c>
      <c r="F38" s="11">
        <v>6</v>
      </c>
      <c r="G38" s="49" t="s">
        <v>107</v>
      </c>
      <c r="H38" s="9"/>
      <c r="I38" s="9">
        <v>1</v>
      </c>
      <c r="J38" s="9">
        <v>15</v>
      </c>
      <c r="K38" s="9">
        <f t="shared" si="6"/>
        <v>15</v>
      </c>
      <c r="L38" s="9">
        <v>30</v>
      </c>
      <c r="M38" s="9"/>
      <c r="N38" s="12">
        <f t="shared" si="7"/>
        <v>2</v>
      </c>
      <c r="O38" s="13">
        <f>M38/5</f>
        <v>0</v>
      </c>
      <c r="P38" s="14"/>
      <c r="Q38" s="15">
        <f t="shared" si="8"/>
        <v>30</v>
      </c>
      <c r="R38" s="16">
        <f t="shared" si="9"/>
        <v>0</v>
      </c>
      <c r="S38" s="15">
        <f t="shared" si="10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85</v>
      </c>
      <c r="B40" s="46" t="s">
        <v>70</v>
      </c>
      <c r="D40" s="46" t="s">
        <v>28</v>
      </c>
      <c r="E40" s="46" t="s">
        <v>122</v>
      </c>
      <c r="F40" s="47">
        <v>2</v>
      </c>
      <c r="G40" s="49" t="s">
        <v>81</v>
      </c>
      <c r="I40" s="47">
        <v>2</v>
      </c>
      <c r="J40" s="47">
        <v>16</v>
      </c>
      <c r="K40" s="47">
        <f t="shared" ref="K40:K51" si="11">J40-I40+1</f>
        <v>15</v>
      </c>
      <c r="L40" s="47">
        <v>60</v>
      </c>
      <c r="M40" s="47"/>
      <c r="N40" s="50">
        <f t="shared" ref="N40:N51" si="12">L40/K40</f>
        <v>4</v>
      </c>
      <c r="O40" s="51">
        <f>M40/6</f>
        <v>0</v>
      </c>
      <c r="Q40" s="52">
        <f t="shared" ref="Q40:Q51" si="13">IF(K40=0,0,L40)</f>
        <v>60</v>
      </c>
      <c r="R40" s="90">
        <f t="shared" ref="R40:R51" si="14">IF(K40=0,0,M40/1.5)</f>
        <v>0</v>
      </c>
      <c r="S40" s="52">
        <f t="shared" ref="S40:S51" si="15">P40+Q40+R40</f>
        <v>60</v>
      </c>
    </row>
    <row r="41" spans="1:21" s="48" customFormat="1">
      <c r="A41" s="45" t="s">
        <v>85</v>
      </c>
      <c r="B41" s="46" t="s">
        <v>70</v>
      </c>
      <c r="D41" s="46" t="s">
        <v>28</v>
      </c>
      <c r="E41" s="46" t="s">
        <v>122</v>
      </c>
      <c r="F41" s="47">
        <v>2</v>
      </c>
      <c r="G41" s="49" t="s">
        <v>94</v>
      </c>
      <c r="I41" s="47">
        <v>17</v>
      </c>
      <c r="J41" s="47">
        <v>19</v>
      </c>
      <c r="K41" s="47">
        <f t="shared" si="11"/>
        <v>3</v>
      </c>
      <c r="L41" s="47">
        <v>15</v>
      </c>
      <c r="M41" s="47"/>
      <c r="N41" s="50">
        <f>L41/K41</f>
        <v>5</v>
      </c>
      <c r="O41" s="51">
        <f>M41/6</f>
        <v>0</v>
      </c>
      <c r="Q41" s="52">
        <f>IF(K41=0,0,L41)</f>
        <v>15</v>
      </c>
      <c r="R41" s="90">
        <f>IF(K41=0,0,M41/1.5)</f>
        <v>0</v>
      </c>
      <c r="S41" s="52">
        <f>P41+Q41+R41</f>
        <v>15</v>
      </c>
    </row>
    <row r="42" spans="1:21" s="48" customFormat="1">
      <c r="A42" s="45" t="s">
        <v>85</v>
      </c>
      <c r="B42" s="46" t="s">
        <v>70</v>
      </c>
      <c r="D42" s="46" t="s">
        <v>24</v>
      </c>
      <c r="E42" s="45" t="s">
        <v>123</v>
      </c>
      <c r="F42" s="49">
        <v>2</v>
      </c>
      <c r="G42" s="49" t="s">
        <v>73</v>
      </c>
      <c r="H42" s="47"/>
      <c r="I42" s="47">
        <v>2</v>
      </c>
      <c r="J42" s="47">
        <v>16</v>
      </c>
      <c r="K42" s="47">
        <f>J42-I42+1</f>
        <v>15</v>
      </c>
      <c r="L42" s="47">
        <v>30</v>
      </c>
      <c r="M42" s="47"/>
      <c r="N42" s="50">
        <f>L42/K42</f>
        <v>2</v>
      </c>
      <c r="O42" s="51">
        <f>M42/5</f>
        <v>0</v>
      </c>
      <c r="Q42" s="52">
        <f>IF(K42=0,0,L42)</f>
        <v>30</v>
      </c>
      <c r="R42" s="90">
        <f>IF(K42=0,0,M42/1.5)</f>
        <v>0</v>
      </c>
      <c r="S42" s="52">
        <f>P42+Q42+R42</f>
        <v>30</v>
      </c>
      <c r="T42" s="85"/>
      <c r="U42" s="86"/>
    </row>
    <row r="43" spans="1:21" s="27" customFormat="1">
      <c r="A43" s="7" t="s">
        <v>85</v>
      </c>
      <c r="B43" s="8" t="s">
        <v>52</v>
      </c>
      <c r="D43" s="8" t="s">
        <v>24</v>
      </c>
      <c r="E43" s="7" t="s">
        <v>42</v>
      </c>
      <c r="F43" s="11">
        <v>3</v>
      </c>
      <c r="G43" s="11" t="s">
        <v>71</v>
      </c>
      <c r="H43" s="9"/>
      <c r="I43" s="9">
        <v>1</v>
      </c>
      <c r="J43" s="9">
        <v>15</v>
      </c>
      <c r="K43" s="9">
        <f t="shared" si="11"/>
        <v>15</v>
      </c>
      <c r="L43" s="9">
        <v>30</v>
      </c>
      <c r="M43" s="9"/>
      <c r="N43" s="12">
        <f t="shared" si="12"/>
        <v>2</v>
      </c>
      <c r="O43" s="13">
        <f>M43/5</f>
        <v>0</v>
      </c>
      <c r="P43" s="14"/>
      <c r="Q43" s="15">
        <f t="shared" si="13"/>
        <v>30</v>
      </c>
      <c r="R43" s="16">
        <f t="shared" si="14"/>
        <v>0</v>
      </c>
      <c r="S43" s="15">
        <f t="shared" si="15"/>
        <v>30</v>
      </c>
      <c r="T43" s="55"/>
      <c r="U43" s="56"/>
    </row>
    <row r="44" spans="1:21" s="27" customFormat="1">
      <c r="A44" s="7" t="s">
        <v>85</v>
      </c>
      <c r="B44" s="8" t="s">
        <v>70</v>
      </c>
      <c r="C44" s="9"/>
      <c r="D44" s="8" t="s">
        <v>39</v>
      </c>
      <c r="E44" s="14" t="s">
        <v>119</v>
      </c>
      <c r="F44" s="24">
        <v>4</v>
      </c>
      <c r="G44" s="11" t="s">
        <v>81</v>
      </c>
      <c r="H44" s="9"/>
      <c r="I44" s="9">
        <v>2</v>
      </c>
      <c r="J44" s="9">
        <v>16</v>
      </c>
      <c r="K44" s="9">
        <f t="shared" si="11"/>
        <v>15</v>
      </c>
      <c r="L44" s="9">
        <v>60</v>
      </c>
      <c r="M44" s="9"/>
      <c r="N44" s="12">
        <f t="shared" si="12"/>
        <v>4</v>
      </c>
      <c r="O44" s="13">
        <f>M44/6</f>
        <v>0</v>
      </c>
      <c r="P44" s="14"/>
      <c r="Q44" s="15">
        <f t="shared" si="13"/>
        <v>60</v>
      </c>
      <c r="R44" s="16">
        <f t="shared" si="14"/>
        <v>0</v>
      </c>
      <c r="S44" s="15">
        <f t="shared" si="15"/>
        <v>60</v>
      </c>
    </row>
    <row r="45" spans="1:21" s="48" customFormat="1">
      <c r="A45" s="45" t="s">
        <v>85</v>
      </c>
      <c r="B45" s="46" t="s">
        <v>70</v>
      </c>
      <c r="D45" s="46" t="s">
        <v>29</v>
      </c>
      <c r="E45" s="45" t="s">
        <v>120</v>
      </c>
      <c r="F45" s="49">
        <v>4</v>
      </c>
      <c r="G45" s="49" t="s">
        <v>73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0">
        <f>IF(K45=0,0,M45/1.5)</f>
        <v>0</v>
      </c>
      <c r="S45" s="52">
        <f>P45+Q45+R45</f>
        <v>30</v>
      </c>
      <c r="T45" s="85"/>
      <c r="U45" s="86"/>
    </row>
    <row r="46" spans="1:21" s="27" customFormat="1">
      <c r="A46" s="7" t="s">
        <v>85</v>
      </c>
      <c r="B46" s="8" t="s">
        <v>51</v>
      </c>
      <c r="C46" s="9"/>
      <c r="D46" s="8" t="s">
        <v>45</v>
      </c>
      <c r="E46" s="14" t="s">
        <v>110</v>
      </c>
      <c r="F46" s="11">
        <v>5</v>
      </c>
      <c r="G46" s="11" t="s">
        <v>72</v>
      </c>
      <c r="H46" s="9"/>
      <c r="I46" s="9">
        <v>1</v>
      </c>
      <c r="J46" s="9">
        <v>15</v>
      </c>
      <c r="K46" s="9">
        <f t="shared" si="11"/>
        <v>15</v>
      </c>
      <c r="L46" s="9">
        <v>30</v>
      </c>
      <c r="M46" s="9"/>
      <c r="N46" s="12">
        <f t="shared" si="12"/>
        <v>2</v>
      </c>
      <c r="O46" s="13">
        <f t="shared" ref="O46:O51" si="16">M46/5</f>
        <v>0</v>
      </c>
      <c r="P46" s="14"/>
      <c r="Q46" s="15">
        <f t="shared" si="13"/>
        <v>30</v>
      </c>
      <c r="R46" s="16">
        <f t="shared" si="14"/>
        <v>0</v>
      </c>
      <c r="S46" s="15">
        <f t="shared" si="15"/>
        <v>30</v>
      </c>
    </row>
    <row r="47" spans="1:21" s="27" customFormat="1">
      <c r="A47" s="7" t="s">
        <v>85</v>
      </c>
      <c r="B47" s="8" t="s">
        <v>51</v>
      </c>
      <c r="C47" s="9"/>
      <c r="D47" s="8" t="s">
        <v>24</v>
      </c>
      <c r="E47" s="7" t="s">
        <v>42</v>
      </c>
      <c r="F47" s="18">
        <v>5</v>
      </c>
      <c r="G47" s="11" t="s">
        <v>71</v>
      </c>
      <c r="H47" s="9"/>
      <c r="I47" s="9">
        <v>1</v>
      </c>
      <c r="J47" s="9">
        <v>15</v>
      </c>
      <c r="K47" s="9">
        <f t="shared" si="11"/>
        <v>15</v>
      </c>
      <c r="L47" s="9">
        <v>30</v>
      </c>
      <c r="M47" s="9"/>
      <c r="N47" s="12">
        <f t="shared" si="12"/>
        <v>2</v>
      </c>
      <c r="O47" s="13">
        <f t="shared" si="16"/>
        <v>0</v>
      </c>
      <c r="P47" s="14"/>
      <c r="Q47" s="15">
        <f t="shared" si="13"/>
        <v>30</v>
      </c>
      <c r="R47" s="16">
        <f t="shared" si="14"/>
        <v>0</v>
      </c>
      <c r="S47" s="15">
        <f t="shared" si="15"/>
        <v>30</v>
      </c>
    </row>
    <row r="48" spans="1:21" s="27" customFormat="1">
      <c r="A48" s="7" t="s">
        <v>85</v>
      </c>
      <c r="B48" s="8" t="s">
        <v>50</v>
      </c>
      <c r="C48" s="9"/>
      <c r="D48" s="8" t="s">
        <v>9</v>
      </c>
      <c r="E48" s="14" t="s">
        <v>109</v>
      </c>
      <c r="F48" s="11">
        <v>6</v>
      </c>
      <c r="G48" s="11" t="s">
        <v>72</v>
      </c>
      <c r="H48" s="9"/>
      <c r="I48" s="9">
        <v>1</v>
      </c>
      <c r="J48" s="9">
        <v>15</v>
      </c>
      <c r="K48" s="9">
        <f t="shared" si="11"/>
        <v>15</v>
      </c>
      <c r="L48" s="9">
        <v>30</v>
      </c>
      <c r="M48" s="9"/>
      <c r="N48" s="12">
        <f t="shared" si="12"/>
        <v>2</v>
      </c>
      <c r="O48" s="13">
        <f t="shared" si="16"/>
        <v>0</v>
      </c>
      <c r="P48" s="14"/>
      <c r="Q48" s="15">
        <f t="shared" si="13"/>
        <v>30</v>
      </c>
      <c r="R48" s="16">
        <f t="shared" si="14"/>
        <v>0</v>
      </c>
      <c r="S48" s="15">
        <f t="shared" si="15"/>
        <v>30</v>
      </c>
    </row>
    <row r="49" spans="1:19" s="27" customFormat="1">
      <c r="A49" s="7" t="s">
        <v>85</v>
      </c>
      <c r="B49" s="8" t="s">
        <v>50</v>
      </c>
      <c r="C49" s="9"/>
      <c r="D49" s="8" t="s">
        <v>39</v>
      </c>
      <c r="E49" s="14" t="s">
        <v>83</v>
      </c>
      <c r="F49" s="11">
        <v>6</v>
      </c>
      <c r="G49" s="11" t="s">
        <v>71</v>
      </c>
      <c r="H49" s="9"/>
      <c r="I49" s="9">
        <v>1</v>
      </c>
      <c r="J49" s="9">
        <v>15</v>
      </c>
      <c r="K49" s="9">
        <f t="shared" si="11"/>
        <v>15</v>
      </c>
      <c r="L49" s="9">
        <v>30</v>
      </c>
      <c r="M49" s="9"/>
      <c r="N49" s="12">
        <f t="shared" si="12"/>
        <v>2</v>
      </c>
      <c r="O49" s="13">
        <f t="shared" si="16"/>
        <v>0</v>
      </c>
      <c r="P49" s="14"/>
      <c r="Q49" s="15">
        <f t="shared" si="13"/>
        <v>30</v>
      </c>
      <c r="R49" s="16">
        <f t="shared" si="14"/>
        <v>0</v>
      </c>
      <c r="S49" s="15">
        <f t="shared" si="15"/>
        <v>30</v>
      </c>
    </row>
    <row r="50" spans="1:19" s="27" customFormat="1">
      <c r="A50" s="7" t="s">
        <v>85</v>
      </c>
      <c r="B50" s="8" t="s">
        <v>51</v>
      </c>
      <c r="C50" s="9"/>
      <c r="D50" s="8" t="s">
        <v>103</v>
      </c>
      <c r="E50" s="7" t="s">
        <v>83</v>
      </c>
      <c r="F50" s="11">
        <v>7</v>
      </c>
      <c r="G50" s="11" t="s">
        <v>101</v>
      </c>
      <c r="H50" s="9"/>
      <c r="I50" s="9">
        <v>1</v>
      </c>
      <c r="J50" s="9">
        <v>15</v>
      </c>
      <c r="K50" s="9">
        <f t="shared" si="11"/>
        <v>15</v>
      </c>
      <c r="L50" s="9">
        <v>30</v>
      </c>
      <c r="M50" s="9"/>
      <c r="N50" s="12">
        <f t="shared" si="12"/>
        <v>2</v>
      </c>
      <c r="O50" s="13">
        <f t="shared" si="16"/>
        <v>0</v>
      </c>
      <c r="P50" s="14"/>
      <c r="Q50" s="15">
        <f t="shared" si="13"/>
        <v>30</v>
      </c>
      <c r="R50" s="16">
        <f t="shared" si="14"/>
        <v>0</v>
      </c>
      <c r="S50" s="15">
        <f t="shared" si="15"/>
        <v>30</v>
      </c>
    </row>
    <row r="51" spans="1:19" s="48" customFormat="1">
      <c r="A51" s="45" t="s">
        <v>85</v>
      </c>
      <c r="B51" s="46" t="s">
        <v>51</v>
      </c>
      <c r="C51" s="47"/>
      <c r="D51" s="46" t="s">
        <v>28</v>
      </c>
      <c r="E51" s="48" t="s">
        <v>109</v>
      </c>
      <c r="F51" s="49">
        <v>7</v>
      </c>
      <c r="G51" s="49" t="s">
        <v>107</v>
      </c>
      <c r="H51" s="47"/>
      <c r="I51" s="47">
        <v>1</v>
      </c>
      <c r="J51" s="47">
        <v>15</v>
      </c>
      <c r="K51" s="47">
        <f t="shared" si="11"/>
        <v>15</v>
      </c>
      <c r="L51" s="47">
        <v>30</v>
      </c>
      <c r="M51" s="47"/>
      <c r="N51" s="50">
        <f t="shared" si="12"/>
        <v>2</v>
      </c>
      <c r="O51" s="51">
        <f t="shared" si="16"/>
        <v>0</v>
      </c>
      <c r="Q51" s="52">
        <f t="shared" si="13"/>
        <v>30</v>
      </c>
      <c r="R51" s="90">
        <f t="shared" si="14"/>
        <v>0</v>
      </c>
      <c r="S51" s="52">
        <f t="shared" si="15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87</v>
      </c>
      <c r="B53" s="8" t="s">
        <v>57</v>
      </c>
      <c r="C53" s="9"/>
      <c r="D53" s="8" t="s">
        <v>27</v>
      </c>
      <c r="E53" s="14" t="s">
        <v>92</v>
      </c>
      <c r="F53" s="24">
        <v>3</v>
      </c>
      <c r="G53" s="11" t="s">
        <v>74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87</v>
      </c>
      <c r="B54" s="8" t="s">
        <v>55</v>
      </c>
      <c r="C54" s="9"/>
      <c r="D54" s="8" t="s">
        <v>59</v>
      </c>
      <c r="E54" s="14" t="s">
        <v>22</v>
      </c>
      <c r="F54" s="11">
        <v>5</v>
      </c>
      <c r="G54" s="11" t="s">
        <v>72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87</v>
      </c>
      <c r="B55" s="8" t="s">
        <v>55</v>
      </c>
      <c r="C55" s="9"/>
      <c r="D55" s="8" t="s">
        <v>10</v>
      </c>
      <c r="E55" s="10" t="s">
        <v>117</v>
      </c>
      <c r="F55" s="11">
        <v>5</v>
      </c>
      <c r="G55" s="11" t="s">
        <v>71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87</v>
      </c>
      <c r="B56" s="8" t="s">
        <v>55</v>
      </c>
      <c r="C56" s="9"/>
      <c r="D56" s="8" t="s">
        <v>27</v>
      </c>
      <c r="E56" s="14" t="s">
        <v>92</v>
      </c>
      <c r="F56" s="11">
        <v>6</v>
      </c>
      <c r="G56" s="11" t="s">
        <v>74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93</v>
      </c>
      <c r="B58" s="8" t="s">
        <v>70</v>
      </c>
      <c r="C58" s="9"/>
      <c r="D58" s="8" t="s">
        <v>10</v>
      </c>
      <c r="E58" s="36" t="s">
        <v>117</v>
      </c>
      <c r="F58" s="11">
        <v>3</v>
      </c>
      <c r="G58" s="11" t="s">
        <v>79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93</v>
      </c>
      <c r="B59" s="8" t="s">
        <v>56</v>
      </c>
      <c r="C59" s="9"/>
      <c r="D59" s="8" t="s">
        <v>10</v>
      </c>
      <c r="E59" s="36" t="s">
        <v>117</v>
      </c>
      <c r="F59" s="11">
        <v>6</v>
      </c>
      <c r="G59" s="11" t="s">
        <v>71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108</v>
      </c>
      <c r="B61" s="46" t="s">
        <v>57</v>
      </c>
      <c r="C61" s="47"/>
      <c r="D61" s="46" t="s">
        <v>12</v>
      </c>
      <c r="E61" s="48" t="s">
        <v>22</v>
      </c>
      <c r="F61" s="47">
        <v>5</v>
      </c>
      <c r="G61" s="49" t="s">
        <v>72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0">
        <f>IF(K61=0,0,M61/1.5)</f>
        <v>0</v>
      </c>
      <c r="S61" s="52">
        <f>P61+Q61+R61</f>
        <v>30</v>
      </c>
    </row>
    <row r="62" spans="1:19" s="48" customFormat="1">
      <c r="A62" s="45" t="s">
        <v>108</v>
      </c>
      <c r="B62" s="46" t="s">
        <v>57</v>
      </c>
      <c r="C62" s="47"/>
      <c r="D62" s="46" t="s">
        <v>10</v>
      </c>
      <c r="E62" s="91" t="s">
        <v>117</v>
      </c>
      <c r="F62" s="49">
        <v>5</v>
      </c>
      <c r="G62" s="49" t="s">
        <v>73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0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121</v>
      </c>
      <c r="B64" s="46" t="s">
        <v>70</v>
      </c>
      <c r="C64" s="47"/>
      <c r="D64" s="46" t="s">
        <v>10</v>
      </c>
      <c r="E64" s="91" t="s">
        <v>115</v>
      </c>
      <c r="F64" s="49">
        <v>5</v>
      </c>
      <c r="G64" s="49" t="s">
        <v>72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0">
        <f>IF(K64=0,0,M64/1.5)</f>
        <v>0</v>
      </c>
      <c r="S64" s="52">
        <f>P64+Q64+R64</f>
        <v>30</v>
      </c>
    </row>
    <row r="65" spans="1:21" s="48" customFormat="1">
      <c r="A65" s="45" t="s">
        <v>121</v>
      </c>
      <c r="B65" s="46" t="s">
        <v>70</v>
      </c>
      <c r="D65" s="46" t="s">
        <v>30</v>
      </c>
      <c r="E65" s="46" t="s">
        <v>112</v>
      </c>
      <c r="F65" s="47">
        <v>5</v>
      </c>
      <c r="G65" s="49" t="s">
        <v>124</v>
      </c>
      <c r="I65" s="47">
        <v>2</v>
      </c>
      <c r="J65" s="47">
        <v>16</v>
      </c>
      <c r="K65" s="47">
        <f>J65-I65+1</f>
        <v>15</v>
      </c>
      <c r="L65" s="47">
        <v>60</v>
      </c>
      <c r="M65" s="47"/>
      <c r="N65" s="50">
        <f>L65/K65</f>
        <v>4</v>
      </c>
      <c r="O65" s="51">
        <f>M65/6</f>
        <v>0</v>
      </c>
      <c r="Q65" s="52">
        <f>IF(K65=0,0,L65)</f>
        <v>60</v>
      </c>
      <c r="R65" s="90">
        <f>IF(K65=0,0,M65/1.5)</f>
        <v>0</v>
      </c>
      <c r="S65" s="52">
        <f>P65+Q65+R65</f>
        <v>60</v>
      </c>
    </row>
    <row r="66" spans="1:21" s="48" customFormat="1">
      <c r="A66" s="45" t="s">
        <v>121</v>
      </c>
      <c r="B66" s="46" t="s">
        <v>70</v>
      </c>
      <c r="D66" s="46" t="s">
        <v>30</v>
      </c>
      <c r="E66" s="46" t="s">
        <v>112</v>
      </c>
      <c r="F66" s="47">
        <v>5</v>
      </c>
      <c r="G66" s="49" t="s">
        <v>126</v>
      </c>
      <c r="I66" s="47">
        <v>17</v>
      </c>
      <c r="J66" s="47">
        <v>19</v>
      </c>
      <c r="K66" s="47">
        <f>J66-I66+1</f>
        <v>3</v>
      </c>
      <c r="L66" s="47">
        <v>15</v>
      </c>
      <c r="M66" s="47"/>
      <c r="N66" s="50">
        <f>L66/K66</f>
        <v>5</v>
      </c>
      <c r="O66" s="51">
        <f>M66/6</f>
        <v>0</v>
      </c>
      <c r="Q66" s="52">
        <f>IF(K66=0,0,L66)</f>
        <v>15</v>
      </c>
      <c r="R66" s="90">
        <f>IF(K66=0,0,M66/1.5)</f>
        <v>0</v>
      </c>
      <c r="S66" s="52">
        <f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53</v>
      </c>
      <c r="B68" s="8" t="s">
        <v>55</v>
      </c>
      <c r="C68" s="9">
        <v>1</v>
      </c>
      <c r="D68" s="8" t="s">
        <v>9</v>
      </c>
      <c r="E68" s="14" t="s">
        <v>34</v>
      </c>
      <c r="F68" s="11" t="s">
        <v>76</v>
      </c>
      <c r="G68" s="11" t="s">
        <v>35</v>
      </c>
      <c r="H68" s="9"/>
      <c r="I68" s="9">
        <v>1</v>
      </c>
      <c r="J68" s="9">
        <v>6</v>
      </c>
      <c r="K68" s="9">
        <f t="shared" ref="K68:K73" si="17">J68-I68+1</f>
        <v>6</v>
      </c>
      <c r="L68" s="9"/>
      <c r="M68" s="9">
        <v>60</v>
      </c>
      <c r="N68" s="12">
        <f t="shared" ref="N68:N73" si="18">L68/K68</f>
        <v>0</v>
      </c>
      <c r="O68" s="13">
        <f t="shared" ref="O68:O73" si="19">M68/5</f>
        <v>12</v>
      </c>
      <c r="P68" s="14"/>
      <c r="Q68" s="15">
        <f t="shared" ref="Q68:Q73" si="20">IF(K68=0,0,L68)</f>
        <v>0</v>
      </c>
      <c r="R68" s="16">
        <f t="shared" ref="R68:R73" si="21">IF(K68=0,0,M68/1.5)</f>
        <v>40</v>
      </c>
      <c r="S68" s="15">
        <f t="shared" ref="S68:S73" si="22">P68+Q68+R68</f>
        <v>40</v>
      </c>
    </row>
    <row r="69" spans="1:21" s="27" customFormat="1">
      <c r="A69" s="7" t="s">
        <v>53</v>
      </c>
      <c r="B69" s="8" t="s">
        <v>55</v>
      </c>
      <c r="C69" s="9">
        <v>2</v>
      </c>
      <c r="D69" s="8" t="s">
        <v>28</v>
      </c>
      <c r="E69" s="14" t="s">
        <v>34</v>
      </c>
      <c r="F69" s="11" t="s">
        <v>76</v>
      </c>
      <c r="G69" s="11" t="s">
        <v>102</v>
      </c>
      <c r="H69" s="9"/>
      <c r="I69" s="9">
        <v>1</v>
      </c>
      <c r="J69" s="9">
        <v>6</v>
      </c>
      <c r="K69" s="9">
        <f t="shared" si="17"/>
        <v>6</v>
      </c>
      <c r="L69" s="9"/>
      <c r="M69" s="9">
        <v>60</v>
      </c>
      <c r="N69" s="12">
        <f t="shared" si="18"/>
        <v>0</v>
      </c>
      <c r="O69" s="13">
        <f t="shared" si="19"/>
        <v>12</v>
      </c>
      <c r="P69" s="14"/>
      <c r="Q69" s="15">
        <f t="shared" si="20"/>
        <v>0</v>
      </c>
      <c r="R69" s="16">
        <f t="shared" si="21"/>
        <v>40</v>
      </c>
      <c r="S69" s="15">
        <f t="shared" si="22"/>
        <v>40</v>
      </c>
      <c r="T69" s="55"/>
      <c r="U69" s="56"/>
    </row>
    <row r="70" spans="1:21" s="27" customFormat="1">
      <c r="A70" s="7" t="s">
        <v>53</v>
      </c>
      <c r="B70" s="8" t="s">
        <v>56</v>
      </c>
      <c r="C70" s="9">
        <v>1</v>
      </c>
      <c r="D70" s="8" t="s">
        <v>9</v>
      </c>
      <c r="E70" s="14" t="s">
        <v>34</v>
      </c>
      <c r="F70" s="11" t="s">
        <v>79</v>
      </c>
      <c r="G70" s="11" t="s">
        <v>35</v>
      </c>
      <c r="H70" s="9"/>
      <c r="I70" s="9">
        <v>1</v>
      </c>
      <c r="J70" s="9">
        <v>6</v>
      </c>
      <c r="K70" s="9">
        <f t="shared" si="17"/>
        <v>6</v>
      </c>
      <c r="L70" s="9"/>
      <c r="M70" s="9">
        <v>60</v>
      </c>
      <c r="N70" s="12">
        <f t="shared" si="18"/>
        <v>0</v>
      </c>
      <c r="O70" s="13">
        <f t="shared" si="19"/>
        <v>12</v>
      </c>
      <c r="P70" s="14"/>
      <c r="Q70" s="15">
        <f t="shared" si="20"/>
        <v>0</v>
      </c>
      <c r="R70" s="16">
        <f t="shared" si="21"/>
        <v>40</v>
      </c>
      <c r="S70" s="15">
        <f t="shared" si="22"/>
        <v>40</v>
      </c>
      <c r="T70" s="55"/>
      <c r="U70" s="56"/>
    </row>
    <row r="71" spans="1:21" s="28" customFormat="1">
      <c r="A71" s="7" t="s">
        <v>53</v>
      </c>
      <c r="B71" s="8" t="s">
        <v>56</v>
      </c>
      <c r="C71" s="9">
        <v>2</v>
      </c>
      <c r="D71" s="8" t="s">
        <v>44</v>
      </c>
      <c r="E71" s="14" t="s">
        <v>34</v>
      </c>
      <c r="F71" s="11" t="s">
        <v>79</v>
      </c>
      <c r="G71" s="11" t="s">
        <v>36</v>
      </c>
      <c r="H71" s="9"/>
      <c r="I71" s="9">
        <v>1</v>
      </c>
      <c r="J71" s="9">
        <v>6</v>
      </c>
      <c r="K71" s="9">
        <f t="shared" si="17"/>
        <v>6</v>
      </c>
      <c r="L71" s="9"/>
      <c r="M71" s="9">
        <v>60</v>
      </c>
      <c r="N71" s="12">
        <f t="shared" si="18"/>
        <v>0</v>
      </c>
      <c r="O71" s="13">
        <f t="shared" si="19"/>
        <v>12</v>
      </c>
      <c r="P71" s="14"/>
      <c r="Q71" s="15">
        <f t="shared" si="20"/>
        <v>0</v>
      </c>
      <c r="R71" s="16">
        <f t="shared" si="21"/>
        <v>40</v>
      </c>
      <c r="S71" s="15">
        <f t="shared" si="22"/>
        <v>40</v>
      </c>
      <c r="T71" s="55"/>
      <c r="U71" s="56"/>
    </row>
    <row r="72" spans="1:21" s="27" customFormat="1">
      <c r="A72" s="7" t="s">
        <v>53</v>
      </c>
      <c r="B72" s="8" t="s">
        <v>57</v>
      </c>
      <c r="C72" s="9">
        <v>1</v>
      </c>
      <c r="D72" s="8" t="s">
        <v>28</v>
      </c>
      <c r="E72" s="14" t="s">
        <v>34</v>
      </c>
      <c r="F72" s="24" t="s">
        <v>77</v>
      </c>
      <c r="G72" s="11" t="s">
        <v>35</v>
      </c>
      <c r="H72" s="9"/>
      <c r="I72" s="9">
        <v>1</v>
      </c>
      <c r="J72" s="9">
        <v>6</v>
      </c>
      <c r="K72" s="9">
        <f t="shared" si="17"/>
        <v>6</v>
      </c>
      <c r="L72" s="9"/>
      <c r="M72" s="9">
        <v>60</v>
      </c>
      <c r="N72" s="12">
        <f t="shared" si="18"/>
        <v>0</v>
      </c>
      <c r="O72" s="13">
        <f t="shared" si="19"/>
        <v>12</v>
      </c>
      <c r="P72" s="14"/>
      <c r="Q72" s="15">
        <f t="shared" si="20"/>
        <v>0</v>
      </c>
      <c r="R72" s="16">
        <f t="shared" si="21"/>
        <v>40</v>
      </c>
      <c r="S72" s="15">
        <f t="shared" si="22"/>
        <v>40</v>
      </c>
    </row>
    <row r="73" spans="1:21" s="27" customFormat="1">
      <c r="A73" s="7" t="s">
        <v>53</v>
      </c>
      <c r="B73" s="8" t="s">
        <v>57</v>
      </c>
      <c r="C73" s="9">
        <v>2</v>
      </c>
      <c r="D73" s="8" t="s">
        <v>45</v>
      </c>
      <c r="E73" s="14" t="s">
        <v>34</v>
      </c>
      <c r="F73" s="11" t="s">
        <v>77</v>
      </c>
      <c r="G73" s="11" t="s">
        <v>36</v>
      </c>
      <c r="H73" s="9"/>
      <c r="I73" s="9">
        <v>1</v>
      </c>
      <c r="J73" s="9">
        <v>6</v>
      </c>
      <c r="K73" s="9">
        <f t="shared" si="17"/>
        <v>6</v>
      </c>
      <c r="L73" s="9"/>
      <c r="M73" s="9">
        <v>60</v>
      </c>
      <c r="N73" s="12">
        <f t="shared" si="18"/>
        <v>0</v>
      </c>
      <c r="O73" s="13">
        <f t="shared" si="19"/>
        <v>12</v>
      </c>
      <c r="P73" s="14"/>
      <c r="Q73" s="15">
        <f t="shared" si="20"/>
        <v>0</v>
      </c>
      <c r="R73" s="16">
        <f t="shared" si="21"/>
        <v>40</v>
      </c>
      <c r="S73" s="15">
        <f t="shared" si="2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91</v>
      </c>
      <c r="B75" s="8" t="s">
        <v>60</v>
      </c>
      <c r="C75" s="9">
        <v>2</v>
      </c>
      <c r="D75" s="8" t="s">
        <v>43</v>
      </c>
      <c r="E75" s="14" t="s">
        <v>97</v>
      </c>
      <c r="F75" s="24">
        <v>2</v>
      </c>
      <c r="G75" s="11" t="s">
        <v>36</v>
      </c>
      <c r="H75" s="9"/>
      <c r="I75" s="9">
        <v>2</v>
      </c>
      <c r="J75" s="9">
        <v>6</v>
      </c>
      <c r="K75" s="9">
        <f t="shared" ref="K75:K96" si="23">J75-I75+1</f>
        <v>5</v>
      </c>
      <c r="L75" s="9"/>
      <c r="M75" s="9">
        <v>30</v>
      </c>
      <c r="N75" s="12">
        <v>0</v>
      </c>
      <c r="O75" s="13">
        <f t="shared" ref="O75:O96" si="24">M75/6</f>
        <v>5</v>
      </c>
      <c r="P75" s="14"/>
      <c r="Q75" s="15">
        <f t="shared" ref="Q75:Q92" si="25">IF(K75=0,0,L75)</f>
        <v>0</v>
      </c>
      <c r="R75" s="16">
        <f t="shared" ref="R75:R96" si="26">IF(K75=0,0,M75/1.5)</f>
        <v>20</v>
      </c>
      <c r="S75" s="15">
        <f t="shared" ref="S75:S96" si="27">P75+Q75+R75</f>
        <v>20</v>
      </c>
    </row>
    <row r="76" spans="1:21" s="27" customFormat="1">
      <c r="A76" s="7" t="s">
        <v>91</v>
      </c>
      <c r="B76" s="8" t="s">
        <v>60</v>
      </c>
      <c r="C76" s="9">
        <v>1</v>
      </c>
      <c r="D76" s="8" t="s">
        <v>43</v>
      </c>
      <c r="E76" s="14" t="s">
        <v>97</v>
      </c>
      <c r="F76" s="24">
        <v>2</v>
      </c>
      <c r="G76" s="11" t="s">
        <v>35</v>
      </c>
      <c r="H76" s="9"/>
      <c r="I76" s="9">
        <v>2</v>
      </c>
      <c r="J76" s="9">
        <v>6</v>
      </c>
      <c r="K76" s="9">
        <f t="shared" si="23"/>
        <v>5</v>
      </c>
      <c r="L76" s="9"/>
      <c r="M76" s="9">
        <v>30</v>
      </c>
      <c r="N76" s="12">
        <v>0</v>
      </c>
      <c r="O76" s="13">
        <f t="shared" si="24"/>
        <v>5</v>
      </c>
      <c r="P76" s="14"/>
      <c r="Q76" s="15">
        <f t="shared" si="25"/>
        <v>0</v>
      </c>
      <c r="R76" s="16">
        <f t="shared" si="26"/>
        <v>20</v>
      </c>
      <c r="S76" s="15">
        <f t="shared" si="27"/>
        <v>20</v>
      </c>
    </row>
    <row r="77" spans="1:21" s="27" customFormat="1">
      <c r="A77" s="7" t="s">
        <v>91</v>
      </c>
      <c r="B77" s="8" t="s">
        <v>57</v>
      </c>
      <c r="C77" s="9">
        <v>1</v>
      </c>
      <c r="D77" s="8" t="s">
        <v>39</v>
      </c>
      <c r="E77" s="14" t="s">
        <v>114</v>
      </c>
      <c r="F77" s="11">
        <v>2</v>
      </c>
      <c r="G77" s="11" t="s">
        <v>35</v>
      </c>
      <c r="H77" s="9"/>
      <c r="I77" s="9">
        <v>9</v>
      </c>
      <c r="J77" s="9">
        <v>15</v>
      </c>
      <c r="K77" s="9">
        <f t="shared" si="23"/>
        <v>7</v>
      </c>
      <c r="L77" s="9"/>
      <c r="M77" s="9">
        <v>42</v>
      </c>
      <c r="N77" s="12">
        <v>0</v>
      </c>
      <c r="O77" s="13">
        <f t="shared" si="24"/>
        <v>7</v>
      </c>
      <c r="P77" s="14"/>
      <c r="Q77" s="15">
        <f t="shared" si="25"/>
        <v>0</v>
      </c>
      <c r="R77" s="16">
        <f t="shared" si="26"/>
        <v>28</v>
      </c>
      <c r="S77" s="15">
        <f t="shared" si="27"/>
        <v>28</v>
      </c>
    </row>
    <row r="78" spans="1:21" s="27" customFormat="1">
      <c r="A78" s="7" t="s">
        <v>91</v>
      </c>
      <c r="B78" s="8" t="s">
        <v>57</v>
      </c>
      <c r="C78" s="9">
        <v>2</v>
      </c>
      <c r="D78" s="8" t="s">
        <v>39</v>
      </c>
      <c r="E78" s="14" t="s">
        <v>114</v>
      </c>
      <c r="F78" s="11">
        <v>2</v>
      </c>
      <c r="G78" s="11" t="s">
        <v>36</v>
      </c>
      <c r="H78" s="9"/>
      <c r="I78" s="9">
        <v>9</v>
      </c>
      <c r="J78" s="9">
        <v>15</v>
      </c>
      <c r="K78" s="9">
        <f t="shared" si="23"/>
        <v>7</v>
      </c>
      <c r="L78" s="9"/>
      <c r="M78" s="9">
        <v>42</v>
      </c>
      <c r="N78" s="12">
        <v>0</v>
      </c>
      <c r="O78" s="13">
        <f t="shared" si="24"/>
        <v>7</v>
      </c>
      <c r="P78" s="14"/>
      <c r="Q78" s="15">
        <f t="shared" si="25"/>
        <v>0</v>
      </c>
      <c r="R78" s="16">
        <f t="shared" si="26"/>
        <v>28</v>
      </c>
      <c r="S78" s="15">
        <f t="shared" si="27"/>
        <v>28</v>
      </c>
    </row>
    <row r="79" spans="1:21" s="27" customFormat="1">
      <c r="A79" s="7" t="s">
        <v>91</v>
      </c>
      <c r="B79" s="8" t="s">
        <v>61</v>
      </c>
      <c r="C79" s="9">
        <v>1</v>
      </c>
      <c r="D79" s="8" t="s">
        <v>43</v>
      </c>
      <c r="E79" s="14" t="s">
        <v>97</v>
      </c>
      <c r="F79" s="24">
        <v>3</v>
      </c>
      <c r="G79" s="11" t="s">
        <v>35</v>
      </c>
      <c r="H79" s="9"/>
      <c r="I79" s="9">
        <v>2</v>
      </c>
      <c r="J79" s="9">
        <v>6</v>
      </c>
      <c r="K79" s="9">
        <f t="shared" si="23"/>
        <v>5</v>
      </c>
      <c r="L79" s="9"/>
      <c r="M79" s="9">
        <v>30</v>
      </c>
      <c r="N79" s="12">
        <v>0</v>
      </c>
      <c r="O79" s="13">
        <f t="shared" si="24"/>
        <v>5</v>
      </c>
      <c r="P79" s="14"/>
      <c r="Q79" s="15">
        <f t="shared" si="25"/>
        <v>0</v>
      </c>
      <c r="R79" s="16">
        <f t="shared" si="26"/>
        <v>20</v>
      </c>
      <c r="S79" s="15">
        <f t="shared" si="27"/>
        <v>20</v>
      </c>
    </row>
    <row r="80" spans="1:21" s="27" customFormat="1">
      <c r="A80" s="7" t="s">
        <v>91</v>
      </c>
      <c r="B80" s="8" t="s">
        <v>61</v>
      </c>
      <c r="C80" s="9">
        <v>2</v>
      </c>
      <c r="D80" s="8" t="s">
        <v>43</v>
      </c>
      <c r="E80" s="14" t="s">
        <v>97</v>
      </c>
      <c r="F80" s="24">
        <v>3</v>
      </c>
      <c r="G80" s="11" t="s">
        <v>36</v>
      </c>
      <c r="H80" s="9"/>
      <c r="I80" s="9">
        <v>2</v>
      </c>
      <c r="J80" s="9">
        <v>6</v>
      </c>
      <c r="K80" s="9">
        <f t="shared" si="23"/>
        <v>5</v>
      </c>
      <c r="L80" s="9"/>
      <c r="M80" s="9">
        <v>30</v>
      </c>
      <c r="N80" s="12">
        <v>0</v>
      </c>
      <c r="O80" s="13">
        <f t="shared" si="24"/>
        <v>5</v>
      </c>
      <c r="P80" s="14"/>
      <c r="Q80" s="15">
        <f t="shared" si="25"/>
        <v>0</v>
      </c>
      <c r="R80" s="16">
        <f t="shared" si="26"/>
        <v>20</v>
      </c>
      <c r="S80" s="15">
        <f t="shared" si="27"/>
        <v>20</v>
      </c>
    </row>
    <row r="81" spans="1:21" s="27" customFormat="1">
      <c r="A81" s="7" t="s">
        <v>91</v>
      </c>
      <c r="B81" s="8" t="s">
        <v>56</v>
      </c>
      <c r="C81" s="9">
        <v>1</v>
      </c>
      <c r="D81" s="8" t="s">
        <v>43</v>
      </c>
      <c r="E81" s="14" t="s">
        <v>114</v>
      </c>
      <c r="F81" s="11">
        <v>3</v>
      </c>
      <c r="G81" s="11" t="s">
        <v>35</v>
      </c>
      <c r="H81" s="9"/>
      <c r="I81" s="9">
        <v>9</v>
      </c>
      <c r="J81" s="9">
        <v>15</v>
      </c>
      <c r="K81" s="9">
        <f t="shared" si="23"/>
        <v>7</v>
      </c>
      <c r="L81" s="9"/>
      <c r="M81" s="9">
        <v>42</v>
      </c>
      <c r="N81" s="12">
        <f>L81/K81</f>
        <v>0</v>
      </c>
      <c r="O81" s="13">
        <f t="shared" si="24"/>
        <v>7</v>
      </c>
      <c r="P81" s="14"/>
      <c r="Q81" s="15">
        <f t="shared" si="25"/>
        <v>0</v>
      </c>
      <c r="R81" s="16">
        <f t="shared" si="26"/>
        <v>28</v>
      </c>
      <c r="S81" s="15">
        <f t="shared" si="27"/>
        <v>28</v>
      </c>
    </row>
    <row r="82" spans="1:21" s="27" customFormat="1">
      <c r="A82" s="7" t="s">
        <v>91</v>
      </c>
      <c r="B82" s="8" t="s">
        <v>56</v>
      </c>
      <c r="C82" s="9">
        <v>2</v>
      </c>
      <c r="D82" s="8" t="s">
        <v>43</v>
      </c>
      <c r="E82" s="14" t="s">
        <v>114</v>
      </c>
      <c r="F82" s="11">
        <v>3</v>
      </c>
      <c r="G82" s="11" t="s">
        <v>36</v>
      </c>
      <c r="H82" s="9"/>
      <c r="I82" s="9">
        <v>9</v>
      </c>
      <c r="J82" s="9">
        <v>15</v>
      </c>
      <c r="K82" s="9">
        <f t="shared" si="23"/>
        <v>7</v>
      </c>
      <c r="L82" s="9"/>
      <c r="M82" s="9">
        <v>42</v>
      </c>
      <c r="N82" s="12">
        <f>L82/K82</f>
        <v>0</v>
      </c>
      <c r="O82" s="13">
        <f t="shared" si="24"/>
        <v>7</v>
      </c>
      <c r="P82" s="14"/>
      <c r="Q82" s="15">
        <f t="shared" si="25"/>
        <v>0</v>
      </c>
      <c r="R82" s="16">
        <f t="shared" si="26"/>
        <v>28</v>
      </c>
      <c r="S82" s="15">
        <f t="shared" si="27"/>
        <v>28</v>
      </c>
    </row>
    <row r="83" spans="1:21" s="27" customFormat="1">
      <c r="A83" s="7" t="s">
        <v>91</v>
      </c>
      <c r="B83" s="8" t="s">
        <v>55</v>
      </c>
      <c r="C83" s="9">
        <v>2</v>
      </c>
      <c r="D83" s="8" t="s">
        <v>30</v>
      </c>
      <c r="E83" s="14" t="s">
        <v>114</v>
      </c>
      <c r="F83" s="11">
        <v>4</v>
      </c>
      <c r="G83" s="11" t="s">
        <v>36</v>
      </c>
      <c r="H83" s="9"/>
      <c r="I83" s="9">
        <v>9</v>
      </c>
      <c r="J83" s="9">
        <v>15</v>
      </c>
      <c r="K83" s="9">
        <f t="shared" si="23"/>
        <v>7</v>
      </c>
      <c r="L83" s="9"/>
      <c r="M83" s="9">
        <v>42</v>
      </c>
      <c r="N83" s="12">
        <f>L83/K83</f>
        <v>0</v>
      </c>
      <c r="O83" s="13">
        <f t="shared" si="24"/>
        <v>7</v>
      </c>
      <c r="P83" s="14"/>
      <c r="Q83" s="15">
        <f t="shared" si="25"/>
        <v>0</v>
      </c>
      <c r="R83" s="16">
        <f t="shared" si="26"/>
        <v>28</v>
      </c>
      <c r="S83" s="15">
        <f t="shared" si="27"/>
        <v>28</v>
      </c>
    </row>
    <row r="84" spans="1:21" s="27" customFormat="1">
      <c r="A84" s="7" t="s">
        <v>91</v>
      </c>
      <c r="B84" s="8" t="s">
        <v>55</v>
      </c>
      <c r="C84" s="9">
        <v>2</v>
      </c>
      <c r="D84" s="8" t="s">
        <v>30</v>
      </c>
      <c r="E84" s="14" t="s">
        <v>114</v>
      </c>
      <c r="F84" s="11">
        <v>4</v>
      </c>
      <c r="G84" s="11" t="s">
        <v>35</v>
      </c>
      <c r="H84" s="9"/>
      <c r="I84" s="9">
        <v>9</v>
      </c>
      <c r="J84" s="9">
        <v>15</v>
      </c>
      <c r="K84" s="9">
        <f t="shared" si="23"/>
        <v>7</v>
      </c>
      <c r="L84" s="9"/>
      <c r="M84" s="9">
        <v>42</v>
      </c>
      <c r="N84" s="12">
        <f>L84/K84</f>
        <v>0</v>
      </c>
      <c r="O84" s="13">
        <f t="shared" si="24"/>
        <v>7</v>
      </c>
      <c r="P84" s="14"/>
      <c r="Q84" s="15">
        <f t="shared" si="25"/>
        <v>0</v>
      </c>
      <c r="R84" s="16">
        <f t="shared" si="26"/>
        <v>28</v>
      </c>
      <c r="S84" s="15">
        <f t="shared" si="27"/>
        <v>28</v>
      </c>
    </row>
    <row r="85" spans="1:21" s="27" customFormat="1">
      <c r="A85" s="7" t="s">
        <v>91</v>
      </c>
      <c r="B85" s="8" t="s">
        <v>64</v>
      </c>
      <c r="C85" s="9">
        <v>1</v>
      </c>
      <c r="D85" s="8" t="s">
        <v>43</v>
      </c>
      <c r="E85" s="14" t="s">
        <v>95</v>
      </c>
      <c r="F85" s="24">
        <v>5</v>
      </c>
      <c r="G85" s="11" t="s">
        <v>35</v>
      </c>
      <c r="H85" s="9"/>
      <c r="I85" s="9">
        <v>1</v>
      </c>
      <c r="J85" s="9">
        <v>5</v>
      </c>
      <c r="K85" s="9">
        <f t="shared" si="23"/>
        <v>5</v>
      </c>
      <c r="L85" s="9"/>
      <c r="M85" s="9">
        <v>30</v>
      </c>
      <c r="N85" s="12">
        <f t="shared" ref="N85:N96" si="28">L85/K85</f>
        <v>0</v>
      </c>
      <c r="O85" s="13">
        <f t="shared" si="24"/>
        <v>5</v>
      </c>
      <c r="P85" s="14"/>
      <c r="Q85" s="15">
        <f t="shared" si="25"/>
        <v>0</v>
      </c>
      <c r="R85" s="16">
        <f t="shared" si="26"/>
        <v>20</v>
      </c>
      <c r="S85" s="15">
        <f t="shared" si="27"/>
        <v>20</v>
      </c>
    </row>
    <row r="86" spans="1:21" s="27" customFormat="1">
      <c r="A86" s="7" t="s">
        <v>91</v>
      </c>
      <c r="B86" s="8" t="s">
        <v>64</v>
      </c>
      <c r="C86" s="9">
        <v>2</v>
      </c>
      <c r="D86" s="8" t="s">
        <v>43</v>
      </c>
      <c r="E86" s="14" t="s">
        <v>95</v>
      </c>
      <c r="F86" s="24">
        <v>5</v>
      </c>
      <c r="G86" s="11" t="s">
        <v>36</v>
      </c>
      <c r="H86" s="9"/>
      <c r="I86" s="9">
        <v>1</v>
      </c>
      <c r="J86" s="9">
        <v>5</v>
      </c>
      <c r="K86" s="9">
        <f t="shared" si="23"/>
        <v>5</v>
      </c>
      <c r="L86" s="9"/>
      <c r="M86" s="9">
        <v>30</v>
      </c>
      <c r="N86" s="12">
        <f t="shared" si="28"/>
        <v>0</v>
      </c>
      <c r="O86" s="13">
        <f t="shared" si="24"/>
        <v>5</v>
      </c>
      <c r="P86" s="14"/>
      <c r="Q86" s="15">
        <f t="shared" si="25"/>
        <v>0</v>
      </c>
      <c r="R86" s="16">
        <f t="shared" si="26"/>
        <v>20</v>
      </c>
      <c r="S86" s="15">
        <f t="shared" si="27"/>
        <v>20</v>
      </c>
    </row>
    <row r="87" spans="1:21" s="27" customFormat="1">
      <c r="A87" s="7" t="s">
        <v>91</v>
      </c>
      <c r="B87" s="8" t="s">
        <v>68</v>
      </c>
      <c r="C87" s="9">
        <v>1</v>
      </c>
      <c r="D87" s="8" t="s">
        <v>43</v>
      </c>
      <c r="E87" s="14" t="s">
        <v>95</v>
      </c>
      <c r="F87" s="24">
        <v>5</v>
      </c>
      <c r="G87" s="11" t="s">
        <v>35</v>
      </c>
      <c r="H87" s="9"/>
      <c r="I87" s="9">
        <v>6</v>
      </c>
      <c r="J87" s="9">
        <v>10</v>
      </c>
      <c r="K87" s="9">
        <f t="shared" si="23"/>
        <v>5</v>
      </c>
      <c r="L87" s="9"/>
      <c r="M87" s="9">
        <v>30</v>
      </c>
      <c r="N87" s="12">
        <f t="shared" si="28"/>
        <v>0</v>
      </c>
      <c r="O87" s="13">
        <f t="shared" si="24"/>
        <v>5</v>
      </c>
      <c r="P87" s="14"/>
      <c r="Q87" s="15">
        <f t="shared" si="25"/>
        <v>0</v>
      </c>
      <c r="R87" s="16">
        <f t="shared" si="26"/>
        <v>20</v>
      </c>
      <c r="S87" s="15">
        <f t="shared" si="27"/>
        <v>20</v>
      </c>
      <c r="T87" s="55"/>
      <c r="U87" s="56"/>
    </row>
    <row r="88" spans="1:21" s="27" customFormat="1">
      <c r="A88" s="7" t="s">
        <v>91</v>
      </c>
      <c r="B88" s="8" t="s">
        <v>68</v>
      </c>
      <c r="C88" s="9">
        <v>2</v>
      </c>
      <c r="D88" s="8" t="s">
        <v>43</v>
      </c>
      <c r="E88" s="14" t="s">
        <v>95</v>
      </c>
      <c r="F88" s="24">
        <v>5</v>
      </c>
      <c r="G88" s="11" t="s">
        <v>36</v>
      </c>
      <c r="H88" s="9"/>
      <c r="I88" s="9">
        <v>6</v>
      </c>
      <c r="J88" s="9">
        <v>10</v>
      </c>
      <c r="K88" s="9">
        <f t="shared" si="23"/>
        <v>5</v>
      </c>
      <c r="L88" s="9"/>
      <c r="M88" s="9">
        <v>30</v>
      </c>
      <c r="N88" s="12">
        <f t="shared" si="28"/>
        <v>0</v>
      </c>
      <c r="O88" s="13">
        <f t="shared" si="24"/>
        <v>5</v>
      </c>
      <c r="P88" s="14"/>
      <c r="Q88" s="15">
        <f t="shared" si="25"/>
        <v>0</v>
      </c>
      <c r="R88" s="16">
        <f t="shared" si="26"/>
        <v>20</v>
      </c>
      <c r="S88" s="15">
        <f t="shared" si="27"/>
        <v>20</v>
      </c>
      <c r="T88" s="55"/>
      <c r="U88" s="56"/>
    </row>
    <row r="89" spans="1:21" s="27" customFormat="1">
      <c r="A89" s="7" t="s">
        <v>91</v>
      </c>
      <c r="B89" s="8" t="s">
        <v>65</v>
      </c>
      <c r="C89" s="9">
        <v>1</v>
      </c>
      <c r="D89" s="8" t="s">
        <v>30</v>
      </c>
      <c r="E89" s="14" t="s">
        <v>95</v>
      </c>
      <c r="F89" s="24">
        <v>6</v>
      </c>
      <c r="G89" s="11" t="s">
        <v>35</v>
      </c>
      <c r="H89" s="9"/>
      <c r="I89" s="9">
        <v>1</v>
      </c>
      <c r="J89" s="9">
        <v>5</v>
      </c>
      <c r="K89" s="9">
        <f t="shared" si="23"/>
        <v>5</v>
      </c>
      <c r="L89" s="9"/>
      <c r="M89" s="9">
        <v>30</v>
      </c>
      <c r="N89" s="12">
        <f t="shared" si="28"/>
        <v>0</v>
      </c>
      <c r="O89" s="13">
        <f t="shared" si="24"/>
        <v>5</v>
      </c>
      <c r="P89" s="14"/>
      <c r="Q89" s="15">
        <f t="shared" si="25"/>
        <v>0</v>
      </c>
      <c r="R89" s="16">
        <f t="shared" si="26"/>
        <v>20</v>
      </c>
      <c r="S89" s="15">
        <f t="shared" si="27"/>
        <v>20</v>
      </c>
    </row>
    <row r="90" spans="1:21" s="27" customFormat="1">
      <c r="A90" s="7" t="s">
        <v>91</v>
      </c>
      <c r="B90" s="8" t="s">
        <v>65</v>
      </c>
      <c r="C90" s="9">
        <v>2</v>
      </c>
      <c r="D90" s="8" t="s">
        <v>39</v>
      </c>
      <c r="E90" s="14" t="s">
        <v>95</v>
      </c>
      <c r="F90" s="24">
        <v>6</v>
      </c>
      <c r="G90" s="11" t="s">
        <v>36</v>
      </c>
      <c r="H90" s="9"/>
      <c r="I90" s="9">
        <v>1</v>
      </c>
      <c r="J90" s="9">
        <v>5</v>
      </c>
      <c r="K90" s="9">
        <f t="shared" si="23"/>
        <v>5</v>
      </c>
      <c r="L90" s="9"/>
      <c r="M90" s="9">
        <v>30</v>
      </c>
      <c r="N90" s="12">
        <f t="shared" si="28"/>
        <v>0</v>
      </c>
      <c r="O90" s="13">
        <f t="shared" si="24"/>
        <v>5</v>
      </c>
      <c r="P90" s="14"/>
      <c r="Q90" s="15">
        <f t="shared" si="25"/>
        <v>0</v>
      </c>
      <c r="R90" s="16">
        <f t="shared" si="26"/>
        <v>20</v>
      </c>
      <c r="S90" s="15">
        <f t="shared" si="27"/>
        <v>20</v>
      </c>
    </row>
    <row r="91" spans="1:21" s="27" customFormat="1">
      <c r="A91" s="7" t="s">
        <v>91</v>
      </c>
      <c r="B91" s="8" t="s">
        <v>62</v>
      </c>
      <c r="C91" s="9">
        <v>1</v>
      </c>
      <c r="D91" s="8" t="s">
        <v>43</v>
      </c>
      <c r="E91" s="14" t="s">
        <v>95</v>
      </c>
      <c r="F91" s="24">
        <v>6</v>
      </c>
      <c r="G91" s="11" t="s">
        <v>35</v>
      </c>
      <c r="H91" s="9"/>
      <c r="I91" s="9">
        <v>6</v>
      </c>
      <c r="J91" s="9">
        <v>10</v>
      </c>
      <c r="K91" s="9">
        <f t="shared" si="23"/>
        <v>5</v>
      </c>
      <c r="L91" s="9"/>
      <c r="M91" s="9">
        <v>30</v>
      </c>
      <c r="N91" s="12">
        <f t="shared" si="28"/>
        <v>0</v>
      </c>
      <c r="O91" s="13">
        <f t="shared" si="24"/>
        <v>5</v>
      </c>
      <c r="P91" s="14"/>
      <c r="Q91" s="15">
        <f t="shared" si="25"/>
        <v>0</v>
      </c>
      <c r="R91" s="16">
        <f t="shared" si="26"/>
        <v>20</v>
      </c>
      <c r="S91" s="15">
        <f t="shared" si="27"/>
        <v>20</v>
      </c>
      <c r="T91" s="28"/>
      <c r="U91" s="28"/>
    </row>
    <row r="92" spans="1:21" s="27" customFormat="1">
      <c r="A92" s="7" t="s">
        <v>91</v>
      </c>
      <c r="B92" s="8" t="s">
        <v>62</v>
      </c>
      <c r="C92" s="9">
        <v>2</v>
      </c>
      <c r="D92" s="8" t="s">
        <v>39</v>
      </c>
      <c r="E92" s="14" t="s">
        <v>95</v>
      </c>
      <c r="F92" s="24">
        <v>6</v>
      </c>
      <c r="G92" s="11" t="s">
        <v>36</v>
      </c>
      <c r="H92" s="9"/>
      <c r="I92" s="9">
        <v>6</v>
      </c>
      <c r="J92" s="9">
        <v>10</v>
      </c>
      <c r="K92" s="9">
        <f t="shared" si="23"/>
        <v>5</v>
      </c>
      <c r="L92" s="9"/>
      <c r="M92" s="9">
        <v>30</v>
      </c>
      <c r="N92" s="12">
        <f t="shared" si="28"/>
        <v>0</v>
      </c>
      <c r="O92" s="13">
        <f t="shared" si="24"/>
        <v>5</v>
      </c>
      <c r="P92" s="14"/>
      <c r="Q92" s="15">
        <f t="shared" si="25"/>
        <v>0</v>
      </c>
      <c r="R92" s="16">
        <f t="shared" si="26"/>
        <v>20</v>
      </c>
      <c r="S92" s="15">
        <f t="shared" si="27"/>
        <v>20</v>
      </c>
      <c r="T92" s="28"/>
      <c r="U92" s="28"/>
    </row>
    <row r="93" spans="1:21" s="27" customFormat="1">
      <c r="A93" s="7" t="s">
        <v>91</v>
      </c>
      <c r="B93" s="8" t="s">
        <v>63</v>
      </c>
      <c r="C93" s="9">
        <v>1</v>
      </c>
      <c r="D93" s="8" t="s">
        <v>43</v>
      </c>
      <c r="E93" s="14" t="s">
        <v>95</v>
      </c>
      <c r="F93" s="24">
        <v>7</v>
      </c>
      <c r="G93" s="11" t="s">
        <v>35</v>
      </c>
      <c r="H93" s="9"/>
      <c r="I93" s="9">
        <v>6</v>
      </c>
      <c r="J93" s="9">
        <v>10</v>
      </c>
      <c r="K93" s="9">
        <f t="shared" si="23"/>
        <v>5</v>
      </c>
      <c r="L93" s="9"/>
      <c r="M93" s="9">
        <v>30</v>
      </c>
      <c r="N93" s="12">
        <f t="shared" si="28"/>
        <v>0</v>
      </c>
      <c r="O93" s="13">
        <f t="shared" si="24"/>
        <v>5</v>
      </c>
      <c r="P93" s="14"/>
      <c r="Q93" s="15">
        <f>IF(K93=0,0,L93)</f>
        <v>0</v>
      </c>
      <c r="R93" s="16">
        <f t="shared" si="26"/>
        <v>20</v>
      </c>
      <c r="S93" s="15">
        <f t="shared" si="27"/>
        <v>20</v>
      </c>
      <c r="T93" s="57"/>
      <c r="U93" s="58"/>
    </row>
    <row r="94" spans="1:21" s="28" customFormat="1">
      <c r="A94" s="7" t="s">
        <v>91</v>
      </c>
      <c r="B94" s="8" t="s">
        <v>63</v>
      </c>
      <c r="C94" s="9">
        <v>2</v>
      </c>
      <c r="D94" s="8" t="s">
        <v>43</v>
      </c>
      <c r="E94" s="14" t="s">
        <v>95</v>
      </c>
      <c r="F94" s="24">
        <v>7</v>
      </c>
      <c r="G94" s="11" t="s">
        <v>36</v>
      </c>
      <c r="H94" s="9"/>
      <c r="I94" s="9">
        <v>6</v>
      </c>
      <c r="J94" s="9">
        <v>10</v>
      </c>
      <c r="K94" s="9">
        <f t="shared" si="23"/>
        <v>5</v>
      </c>
      <c r="L94" s="9"/>
      <c r="M94" s="9">
        <v>30</v>
      </c>
      <c r="N94" s="12">
        <f t="shared" si="28"/>
        <v>0</v>
      </c>
      <c r="O94" s="13">
        <f t="shared" si="24"/>
        <v>5</v>
      </c>
      <c r="P94" s="14"/>
      <c r="Q94" s="15">
        <f>IF(K94=0,0,L94)</f>
        <v>0</v>
      </c>
      <c r="R94" s="16">
        <f t="shared" si="26"/>
        <v>20</v>
      </c>
      <c r="S94" s="15">
        <f t="shared" si="27"/>
        <v>20</v>
      </c>
      <c r="T94" s="55"/>
      <c r="U94" s="56"/>
    </row>
    <row r="95" spans="1:21" s="27" customFormat="1">
      <c r="A95" s="7" t="s">
        <v>91</v>
      </c>
      <c r="B95" s="8" t="s">
        <v>66</v>
      </c>
      <c r="C95" s="9">
        <v>1</v>
      </c>
      <c r="D95" s="8" t="s">
        <v>39</v>
      </c>
      <c r="E95" s="14" t="s">
        <v>95</v>
      </c>
      <c r="F95" s="24">
        <v>7</v>
      </c>
      <c r="G95" s="11" t="s">
        <v>35</v>
      </c>
      <c r="H95" s="9"/>
      <c r="I95" s="9">
        <v>1</v>
      </c>
      <c r="J95" s="9">
        <v>5</v>
      </c>
      <c r="K95" s="9">
        <f t="shared" si="23"/>
        <v>5</v>
      </c>
      <c r="L95" s="9"/>
      <c r="M95" s="9">
        <v>30</v>
      </c>
      <c r="N95" s="12">
        <f t="shared" si="28"/>
        <v>0</v>
      </c>
      <c r="O95" s="13">
        <f t="shared" si="24"/>
        <v>5</v>
      </c>
      <c r="P95" s="14"/>
      <c r="Q95" s="15">
        <f>IF(K95=0,0,L95)</f>
        <v>0</v>
      </c>
      <c r="R95" s="16">
        <f t="shared" si="26"/>
        <v>20</v>
      </c>
      <c r="S95" s="15">
        <f t="shared" si="27"/>
        <v>20</v>
      </c>
    </row>
    <row r="96" spans="1:21" s="27" customFormat="1">
      <c r="A96" s="7" t="s">
        <v>91</v>
      </c>
      <c r="B96" s="8" t="s">
        <v>66</v>
      </c>
      <c r="C96" s="9">
        <v>2</v>
      </c>
      <c r="D96" s="8" t="s">
        <v>39</v>
      </c>
      <c r="E96" s="14" t="s">
        <v>95</v>
      </c>
      <c r="F96" s="24">
        <v>7</v>
      </c>
      <c r="G96" s="11" t="s">
        <v>36</v>
      </c>
      <c r="H96" s="9"/>
      <c r="I96" s="9">
        <v>1</v>
      </c>
      <c r="J96" s="9">
        <v>5</v>
      </c>
      <c r="K96" s="9">
        <f t="shared" si="23"/>
        <v>5</v>
      </c>
      <c r="L96" s="9"/>
      <c r="M96" s="9">
        <v>30</v>
      </c>
      <c r="N96" s="12">
        <f t="shared" si="28"/>
        <v>0</v>
      </c>
      <c r="O96" s="13">
        <f t="shared" si="24"/>
        <v>5</v>
      </c>
      <c r="P96" s="14"/>
      <c r="Q96" s="15">
        <f>IF(K96=0,0,L96)</f>
        <v>0</v>
      </c>
      <c r="R96" s="16">
        <f t="shared" si="26"/>
        <v>20</v>
      </c>
      <c r="S96" s="15">
        <f t="shared" si="2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90</v>
      </c>
      <c r="B98" s="8" t="s">
        <v>57</v>
      </c>
      <c r="C98" s="24">
        <v>1</v>
      </c>
      <c r="D98" s="8" t="s">
        <v>103</v>
      </c>
      <c r="E98" s="14" t="s">
        <v>114</v>
      </c>
      <c r="F98" s="24">
        <v>2</v>
      </c>
      <c r="G98" s="11" t="s">
        <v>35</v>
      </c>
      <c r="I98" s="24">
        <v>1</v>
      </c>
      <c r="J98" s="24">
        <v>8</v>
      </c>
      <c r="K98" s="9">
        <f t="shared" ref="K98:K108" si="29">J98-I98+1</f>
        <v>8</v>
      </c>
      <c r="M98" s="24">
        <v>48</v>
      </c>
      <c r="N98" s="12">
        <f>L98/K98</f>
        <v>0</v>
      </c>
      <c r="O98" s="13">
        <f t="shared" ref="O98:O108" si="30">M98/6</f>
        <v>8</v>
      </c>
      <c r="P98" s="14"/>
      <c r="Q98" s="15">
        <f t="shared" ref="Q98:Q108" si="31">IF(K98=0,0,L98)</f>
        <v>0</v>
      </c>
      <c r="R98" s="16">
        <f t="shared" ref="R98:R108" si="32">IF(K98=0,0,M98/1.5)</f>
        <v>32</v>
      </c>
      <c r="S98" s="15">
        <f t="shared" ref="S98:S108" si="33">P98+Q98+R98</f>
        <v>32</v>
      </c>
    </row>
    <row r="99" spans="1:21" s="40" customFormat="1">
      <c r="A99" s="94" t="s">
        <v>90</v>
      </c>
      <c r="B99" s="38" t="s">
        <v>61</v>
      </c>
      <c r="C99" s="39">
        <v>1</v>
      </c>
      <c r="D99" s="38" t="s">
        <v>103</v>
      </c>
      <c r="E99" s="40" t="s">
        <v>98</v>
      </c>
      <c r="F99" s="39">
        <v>2</v>
      </c>
      <c r="G99" s="41" t="s">
        <v>36</v>
      </c>
      <c r="H99" s="39"/>
      <c r="I99" s="39">
        <v>2</v>
      </c>
      <c r="J99" s="39">
        <v>6</v>
      </c>
      <c r="K99" s="39">
        <f t="shared" si="29"/>
        <v>5</v>
      </c>
      <c r="L99" s="39"/>
      <c r="M99" s="39">
        <v>30</v>
      </c>
      <c r="N99" s="42">
        <f t="shared" ref="N99:N108" si="34">L99/K99</f>
        <v>0</v>
      </c>
      <c r="O99" s="43">
        <f t="shared" si="30"/>
        <v>5</v>
      </c>
      <c r="Q99" s="44">
        <f t="shared" si="31"/>
        <v>0</v>
      </c>
      <c r="R99" s="95">
        <f t="shared" si="32"/>
        <v>20</v>
      </c>
      <c r="S99" s="44">
        <f t="shared" si="33"/>
        <v>20</v>
      </c>
    </row>
    <row r="100" spans="1:21" s="40" customFormat="1">
      <c r="A100" s="94" t="s">
        <v>90</v>
      </c>
      <c r="B100" s="38" t="s">
        <v>60</v>
      </c>
      <c r="C100" s="39">
        <v>1</v>
      </c>
      <c r="D100" s="38" t="s">
        <v>103</v>
      </c>
      <c r="E100" s="40" t="s">
        <v>98</v>
      </c>
      <c r="F100" s="39">
        <v>3</v>
      </c>
      <c r="G100" s="41" t="s">
        <v>36</v>
      </c>
      <c r="H100" s="39"/>
      <c r="I100" s="39">
        <v>2</v>
      </c>
      <c r="J100" s="39">
        <v>6</v>
      </c>
      <c r="K100" s="39">
        <f t="shared" si="29"/>
        <v>5</v>
      </c>
      <c r="L100" s="39"/>
      <c r="M100" s="39">
        <v>30</v>
      </c>
      <c r="N100" s="42">
        <f t="shared" si="34"/>
        <v>0</v>
      </c>
      <c r="O100" s="43">
        <f t="shared" si="30"/>
        <v>5</v>
      </c>
      <c r="Q100" s="44">
        <f t="shared" si="31"/>
        <v>0</v>
      </c>
      <c r="R100" s="95">
        <f t="shared" si="32"/>
        <v>20</v>
      </c>
      <c r="S100" s="44">
        <f t="shared" si="33"/>
        <v>20</v>
      </c>
    </row>
    <row r="101" spans="1:21" s="27" customFormat="1">
      <c r="A101" s="7" t="s">
        <v>90</v>
      </c>
      <c r="B101" s="8" t="s">
        <v>56</v>
      </c>
      <c r="C101" s="24">
        <v>1</v>
      </c>
      <c r="D101" s="8" t="s">
        <v>103</v>
      </c>
      <c r="E101" s="14" t="s">
        <v>114</v>
      </c>
      <c r="F101" s="11">
        <v>3</v>
      </c>
      <c r="G101" s="11" t="s">
        <v>35</v>
      </c>
      <c r="H101" s="9"/>
      <c r="I101" s="9">
        <v>1</v>
      </c>
      <c r="J101" s="9">
        <v>8</v>
      </c>
      <c r="K101" s="9">
        <f t="shared" si="29"/>
        <v>8</v>
      </c>
      <c r="L101" s="9"/>
      <c r="M101" s="9">
        <v>48</v>
      </c>
      <c r="N101" s="12">
        <f t="shared" si="34"/>
        <v>0</v>
      </c>
      <c r="O101" s="13">
        <f t="shared" si="30"/>
        <v>8</v>
      </c>
      <c r="P101" s="14"/>
      <c r="Q101" s="15">
        <f t="shared" si="31"/>
        <v>0</v>
      </c>
      <c r="R101" s="16">
        <f t="shared" si="32"/>
        <v>32</v>
      </c>
      <c r="S101" s="15">
        <f t="shared" si="33"/>
        <v>32</v>
      </c>
    </row>
    <row r="102" spans="1:21" s="28" customFormat="1">
      <c r="A102" s="7" t="s">
        <v>90</v>
      </c>
      <c r="B102" s="8" t="s">
        <v>55</v>
      </c>
      <c r="C102" s="24">
        <v>1</v>
      </c>
      <c r="D102" s="8" t="s">
        <v>103</v>
      </c>
      <c r="E102" s="14" t="s">
        <v>114</v>
      </c>
      <c r="F102" s="11">
        <v>4</v>
      </c>
      <c r="G102" s="11" t="s">
        <v>35</v>
      </c>
      <c r="H102" s="9"/>
      <c r="I102" s="9">
        <v>1</v>
      </c>
      <c r="J102" s="9">
        <v>8</v>
      </c>
      <c r="K102" s="9">
        <f t="shared" si="29"/>
        <v>8</v>
      </c>
      <c r="L102" s="9"/>
      <c r="M102" s="9">
        <v>48</v>
      </c>
      <c r="N102" s="12">
        <f t="shared" si="34"/>
        <v>0</v>
      </c>
      <c r="O102" s="13">
        <f t="shared" si="30"/>
        <v>8</v>
      </c>
      <c r="P102" s="14"/>
      <c r="Q102" s="15">
        <f t="shared" si="31"/>
        <v>0</v>
      </c>
      <c r="R102" s="16">
        <f t="shared" si="32"/>
        <v>32</v>
      </c>
      <c r="S102" s="15">
        <f t="shared" si="33"/>
        <v>32</v>
      </c>
      <c r="T102" s="55"/>
      <c r="U102" s="56"/>
    </row>
    <row r="103" spans="1:21" s="27" customFormat="1">
      <c r="A103" s="7" t="s">
        <v>90</v>
      </c>
      <c r="B103" s="8" t="s">
        <v>68</v>
      </c>
      <c r="C103" s="24">
        <v>1</v>
      </c>
      <c r="D103" s="8" t="s">
        <v>103</v>
      </c>
      <c r="E103" s="14" t="s">
        <v>95</v>
      </c>
      <c r="F103" s="24">
        <v>5</v>
      </c>
      <c r="G103" s="11" t="s">
        <v>35</v>
      </c>
      <c r="H103" s="9"/>
      <c r="I103" s="9">
        <v>1</v>
      </c>
      <c r="J103" s="9">
        <v>5</v>
      </c>
      <c r="K103" s="9">
        <f t="shared" si="29"/>
        <v>5</v>
      </c>
      <c r="L103" s="9"/>
      <c r="M103" s="9">
        <v>30</v>
      </c>
      <c r="N103" s="12">
        <f t="shared" si="34"/>
        <v>0</v>
      </c>
      <c r="O103" s="13">
        <f t="shared" si="30"/>
        <v>5</v>
      </c>
      <c r="P103" s="14"/>
      <c r="Q103" s="15">
        <f t="shared" si="31"/>
        <v>0</v>
      </c>
      <c r="R103" s="16">
        <f t="shared" si="32"/>
        <v>20</v>
      </c>
      <c r="S103" s="15">
        <f t="shared" si="33"/>
        <v>20</v>
      </c>
    </row>
    <row r="104" spans="1:21" s="27" customFormat="1">
      <c r="A104" s="7" t="s">
        <v>90</v>
      </c>
      <c r="B104" s="8" t="s">
        <v>64</v>
      </c>
      <c r="C104" s="24">
        <v>1</v>
      </c>
      <c r="D104" s="8" t="s">
        <v>103</v>
      </c>
      <c r="E104" s="14" t="s">
        <v>95</v>
      </c>
      <c r="F104" s="24">
        <v>5</v>
      </c>
      <c r="G104" s="11" t="s">
        <v>35</v>
      </c>
      <c r="H104" s="9"/>
      <c r="I104" s="9">
        <v>6</v>
      </c>
      <c r="J104" s="9">
        <v>10</v>
      </c>
      <c r="K104" s="9">
        <f t="shared" si="29"/>
        <v>5</v>
      </c>
      <c r="L104" s="9"/>
      <c r="M104" s="9">
        <v>30</v>
      </c>
      <c r="N104" s="12">
        <f t="shared" si="34"/>
        <v>0</v>
      </c>
      <c r="O104" s="13">
        <f t="shared" si="30"/>
        <v>5</v>
      </c>
      <c r="P104" s="14"/>
      <c r="Q104" s="15">
        <f t="shared" si="31"/>
        <v>0</v>
      </c>
      <c r="R104" s="16">
        <f t="shared" si="32"/>
        <v>20</v>
      </c>
      <c r="S104" s="15">
        <f t="shared" si="33"/>
        <v>20</v>
      </c>
    </row>
    <row r="105" spans="1:21" s="27" customFormat="1">
      <c r="A105" s="7" t="s">
        <v>90</v>
      </c>
      <c r="B105" s="8" t="s">
        <v>62</v>
      </c>
      <c r="C105" s="24">
        <v>1</v>
      </c>
      <c r="D105" s="8" t="s">
        <v>103</v>
      </c>
      <c r="E105" s="14" t="s">
        <v>95</v>
      </c>
      <c r="F105" s="24">
        <v>6</v>
      </c>
      <c r="G105" s="11" t="s">
        <v>35</v>
      </c>
      <c r="H105" s="9"/>
      <c r="I105" s="9">
        <v>1</v>
      </c>
      <c r="J105" s="9">
        <v>5</v>
      </c>
      <c r="K105" s="9">
        <f t="shared" si="29"/>
        <v>5</v>
      </c>
      <c r="L105" s="9"/>
      <c r="M105" s="9">
        <v>30</v>
      </c>
      <c r="N105" s="12">
        <f t="shared" si="34"/>
        <v>0</v>
      </c>
      <c r="O105" s="13">
        <f t="shared" si="30"/>
        <v>5</v>
      </c>
      <c r="P105" s="14"/>
      <c r="Q105" s="15">
        <f t="shared" si="31"/>
        <v>0</v>
      </c>
      <c r="R105" s="16">
        <f t="shared" si="32"/>
        <v>20</v>
      </c>
      <c r="S105" s="15">
        <f t="shared" si="33"/>
        <v>20</v>
      </c>
      <c r="T105" s="28"/>
      <c r="U105" s="28"/>
    </row>
    <row r="106" spans="1:21" s="27" customFormat="1">
      <c r="A106" s="7" t="s">
        <v>90</v>
      </c>
      <c r="B106" s="8" t="s">
        <v>65</v>
      </c>
      <c r="C106" s="24">
        <v>1</v>
      </c>
      <c r="D106" s="8" t="s">
        <v>103</v>
      </c>
      <c r="E106" s="14" t="s">
        <v>95</v>
      </c>
      <c r="F106" s="24">
        <v>6</v>
      </c>
      <c r="G106" s="11" t="s">
        <v>35</v>
      </c>
      <c r="H106" s="9"/>
      <c r="I106" s="9">
        <v>6</v>
      </c>
      <c r="J106" s="9">
        <v>10</v>
      </c>
      <c r="K106" s="9">
        <f t="shared" si="29"/>
        <v>5</v>
      </c>
      <c r="L106" s="9"/>
      <c r="M106" s="9">
        <v>30</v>
      </c>
      <c r="N106" s="12">
        <f t="shared" si="34"/>
        <v>0</v>
      </c>
      <c r="O106" s="13">
        <f t="shared" si="30"/>
        <v>5</v>
      </c>
      <c r="P106" s="14"/>
      <c r="Q106" s="15">
        <f t="shared" si="31"/>
        <v>0</v>
      </c>
      <c r="R106" s="16">
        <f t="shared" si="32"/>
        <v>20</v>
      </c>
      <c r="S106" s="15">
        <f t="shared" si="33"/>
        <v>20</v>
      </c>
    </row>
    <row r="107" spans="1:21" s="27" customFormat="1">
      <c r="A107" s="7" t="s">
        <v>90</v>
      </c>
      <c r="B107" s="8" t="s">
        <v>63</v>
      </c>
      <c r="C107" s="24">
        <v>1</v>
      </c>
      <c r="D107" s="8" t="s">
        <v>103</v>
      </c>
      <c r="E107" s="14" t="s">
        <v>95</v>
      </c>
      <c r="F107" s="24">
        <v>7</v>
      </c>
      <c r="G107" s="11" t="s">
        <v>35</v>
      </c>
      <c r="H107" s="9"/>
      <c r="I107" s="9">
        <v>1</v>
      </c>
      <c r="J107" s="9">
        <v>5</v>
      </c>
      <c r="K107" s="9">
        <f t="shared" si="29"/>
        <v>5</v>
      </c>
      <c r="L107" s="9"/>
      <c r="M107" s="9">
        <v>30</v>
      </c>
      <c r="N107" s="12">
        <f t="shared" si="34"/>
        <v>0</v>
      </c>
      <c r="O107" s="13">
        <f t="shared" si="30"/>
        <v>5</v>
      </c>
      <c r="P107" s="14"/>
      <c r="Q107" s="15">
        <f t="shared" si="31"/>
        <v>0</v>
      </c>
      <c r="R107" s="16">
        <f t="shared" si="32"/>
        <v>20</v>
      </c>
      <c r="S107" s="15">
        <f t="shared" si="33"/>
        <v>20</v>
      </c>
      <c r="T107" s="28"/>
      <c r="U107" s="28"/>
    </row>
    <row r="108" spans="1:21" s="27" customFormat="1">
      <c r="A108" s="7" t="s">
        <v>90</v>
      </c>
      <c r="B108" s="8" t="s">
        <v>66</v>
      </c>
      <c r="C108" s="24">
        <v>1</v>
      </c>
      <c r="D108" s="8" t="s">
        <v>103</v>
      </c>
      <c r="E108" s="14" t="s">
        <v>95</v>
      </c>
      <c r="F108" s="24">
        <v>7</v>
      </c>
      <c r="G108" s="11" t="s">
        <v>35</v>
      </c>
      <c r="H108" s="9"/>
      <c r="I108" s="9">
        <v>6</v>
      </c>
      <c r="J108" s="9">
        <v>10</v>
      </c>
      <c r="K108" s="9">
        <f t="shared" si="29"/>
        <v>5</v>
      </c>
      <c r="L108" s="9"/>
      <c r="M108" s="9">
        <v>30</v>
      </c>
      <c r="N108" s="12">
        <f t="shared" si="34"/>
        <v>0</v>
      </c>
      <c r="O108" s="13">
        <f t="shared" si="30"/>
        <v>5</v>
      </c>
      <c r="P108" s="14"/>
      <c r="Q108" s="15">
        <f t="shared" si="31"/>
        <v>0</v>
      </c>
      <c r="R108" s="16">
        <f t="shared" si="32"/>
        <v>20</v>
      </c>
      <c r="S108" s="15">
        <f t="shared" si="33"/>
        <v>20</v>
      </c>
    </row>
    <row r="109" spans="1:21" s="27" customFormat="1" ht="25.5">
      <c r="A109" s="3" t="s">
        <v>14</v>
      </c>
      <c r="B109" s="3" t="s">
        <v>15</v>
      </c>
      <c r="C109" s="4" t="s">
        <v>0</v>
      </c>
      <c r="D109" s="3" t="s">
        <v>16</v>
      </c>
      <c r="E109" s="3" t="s">
        <v>17</v>
      </c>
      <c r="F109" s="3" t="s">
        <v>18</v>
      </c>
      <c r="G109" s="3" t="s">
        <v>19</v>
      </c>
      <c r="H109" s="4" t="s">
        <v>1</v>
      </c>
      <c r="I109" s="3" t="s">
        <v>20</v>
      </c>
      <c r="J109" s="3" t="s">
        <v>21</v>
      </c>
      <c r="K109" s="4" t="s">
        <v>2</v>
      </c>
      <c r="L109" s="3" t="s">
        <v>32</v>
      </c>
      <c r="M109" s="3" t="s">
        <v>33</v>
      </c>
      <c r="N109" s="5" t="s">
        <v>3</v>
      </c>
      <c r="O109" s="5" t="s">
        <v>4</v>
      </c>
      <c r="P109" s="4" t="s">
        <v>31</v>
      </c>
      <c r="Q109" s="3" t="s">
        <v>5</v>
      </c>
      <c r="R109" s="3" t="s">
        <v>6</v>
      </c>
      <c r="S109" s="6" t="s">
        <v>7</v>
      </c>
      <c r="T109" s="84" t="s">
        <v>104</v>
      </c>
      <c r="U109" s="84" t="s">
        <v>105</v>
      </c>
    </row>
    <row r="110" spans="1:21" s="28" customFormat="1">
      <c r="A110" s="7"/>
      <c r="B110" s="8" t="s">
        <v>49</v>
      </c>
      <c r="C110" s="9"/>
      <c r="D110" s="17" t="s">
        <v>12</v>
      </c>
      <c r="E110" s="10" t="s">
        <v>127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49</v>
      </c>
      <c r="C111" s="9"/>
      <c r="D111" s="8" t="s">
        <v>26</v>
      </c>
      <c r="E111" s="7" t="s">
        <v>118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106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50</v>
      </c>
      <c r="C114" s="9"/>
      <c r="D114" s="8" t="s">
        <v>12</v>
      </c>
      <c r="E114" s="10" t="s">
        <v>127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50</v>
      </c>
      <c r="C115" s="9"/>
      <c r="D115" s="8" t="s">
        <v>26</v>
      </c>
      <c r="E115" s="7" t="s">
        <v>118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106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51</v>
      </c>
      <c r="C118" s="9"/>
      <c r="D118" s="8" t="s">
        <v>12</v>
      </c>
      <c r="E118" s="10" t="s">
        <v>127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51</v>
      </c>
      <c r="C119" s="9"/>
      <c r="D119" s="8" t="s">
        <v>26</v>
      </c>
      <c r="E119" s="7" t="s">
        <v>118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106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52</v>
      </c>
      <c r="C122" s="9"/>
      <c r="D122" s="8" t="s">
        <v>12</v>
      </c>
      <c r="E122" s="10" t="s">
        <v>127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52</v>
      </c>
      <c r="C123" s="9"/>
      <c r="D123" s="8" t="s">
        <v>26</v>
      </c>
      <c r="E123" s="7" t="s">
        <v>118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106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62</v>
      </c>
      <c r="C126" s="9"/>
      <c r="D126" s="8" t="s">
        <v>27</v>
      </c>
      <c r="E126" s="14" t="s">
        <v>113</v>
      </c>
      <c r="F126" s="24">
        <v>4</v>
      </c>
      <c r="G126" s="11" t="s">
        <v>72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62</v>
      </c>
      <c r="C127" s="9"/>
      <c r="D127" s="8" t="s">
        <v>48</v>
      </c>
      <c r="E127" s="14" t="s">
        <v>96</v>
      </c>
      <c r="F127" s="24">
        <v>4</v>
      </c>
      <c r="G127" s="11" t="s">
        <v>71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62</v>
      </c>
      <c r="C128" s="9"/>
      <c r="D128" s="8" t="s">
        <v>29</v>
      </c>
      <c r="E128" s="14" t="s">
        <v>22</v>
      </c>
      <c r="F128" s="24">
        <v>3</v>
      </c>
      <c r="G128" s="11" t="s">
        <v>71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>L128/K128</f>
        <v>2</v>
      </c>
      <c r="O128" s="13">
        <f>M128/6</f>
        <v>0</v>
      </c>
      <c r="P128" s="14"/>
      <c r="Q128" s="15">
        <f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62</v>
      </c>
      <c r="C129" s="9"/>
      <c r="D129" s="8" t="s">
        <v>59</v>
      </c>
      <c r="E129" s="14" t="s">
        <v>111</v>
      </c>
      <c r="F129" s="24">
        <v>4</v>
      </c>
      <c r="G129" s="11" t="s">
        <v>73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>L129/K129</f>
        <v>2</v>
      </c>
      <c r="O129" s="13">
        <f>M129/6</f>
        <v>0</v>
      </c>
      <c r="P129" s="14"/>
      <c r="Q129" s="15">
        <f>IF(K129=0,0,L129)</f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106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63</v>
      </c>
      <c r="D133" s="8" t="s">
        <v>59</v>
      </c>
      <c r="E133" s="14" t="s">
        <v>22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2"/>
      <c r="B134" s="46" t="s">
        <v>63</v>
      </c>
      <c r="C134" s="48"/>
      <c r="D134" s="46" t="s">
        <v>59</v>
      </c>
      <c r="E134" s="48" t="s">
        <v>111</v>
      </c>
      <c r="F134" s="49">
        <v>4</v>
      </c>
      <c r="G134" s="49" t="s">
        <v>72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0">
        <f>IF(K134=0,0,M134/1.5)</f>
        <v>0</v>
      </c>
      <c r="S134" s="52">
        <f>P134+Q134+R134</f>
        <v>30</v>
      </c>
      <c r="T134" s="85"/>
      <c r="U134" s="86"/>
    </row>
    <row r="135" spans="1:29" s="27" customFormat="1">
      <c r="A135" s="7"/>
      <c r="B135" s="8" t="s">
        <v>63</v>
      </c>
      <c r="C135" s="9"/>
      <c r="D135" s="8" t="s">
        <v>27</v>
      </c>
      <c r="E135" s="14" t="s">
        <v>113</v>
      </c>
      <c r="F135" s="24">
        <v>4</v>
      </c>
      <c r="G135" s="11" t="s">
        <v>71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63</v>
      </c>
      <c r="C136" s="9"/>
      <c r="D136" s="8" t="s">
        <v>48</v>
      </c>
      <c r="E136" s="14" t="s">
        <v>96</v>
      </c>
      <c r="F136" s="24">
        <v>4</v>
      </c>
      <c r="G136" s="11" t="s">
        <v>73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106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64</v>
      </c>
      <c r="D140" s="8" t="s">
        <v>59</v>
      </c>
      <c r="E140" s="14" t="s">
        <v>111</v>
      </c>
      <c r="F140" s="11">
        <v>4</v>
      </c>
      <c r="G140" s="11" t="s">
        <v>71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64</v>
      </c>
      <c r="C141" s="9"/>
      <c r="D141" s="8" t="s">
        <v>59</v>
      </c>
      <c r="E141" s="14" t="s">
        <v>22</v>
      </c>
      <c r="F141" s="11">
        <v>3</v>
      </c>
      <c r="G141" s="11" t="s">
        <v>71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64</v>
      </c>
      <c r="C142" s="9"/>
      <c r="D142" s="8" t="s">
        <v>27</v>
      </c>
      <c r="E142" s="14" t="s">
        <v>113</v>
      </c>
      <c r="F142" s="24">
        <v>4</v>
      </c>
      <c r="G142" s="11" t="s">
        <v>73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64</v>
      </c>
      <c r="C143" s="9"/>
      <c r="D143" s="8" t="s">
        <v>48</v>
      </c>
      <c r="E143" s="14" t="s">
        <v>96</v>
      </c>
      <c r="F143" s="24">
        <v>4</v>
      </c>
      <c r="G143" s="11" t="s">
        <v>72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106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65</v>
      </c>
      <c r="C146" s="9"/>
      <c r="D146" s="8" t="s">
        <v>59</v>
      </c>
      <c r="E146" s="14" t="s">
        <v>22</v>
      </c>
      <c r="F146" s="11">
        <v>3</v>
      </c>
      <c r="G146" s="11" t="s">
        <v>73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65</v>
      </c>
      <c r="C147" s="47"/>
      <c r="D147" s="46" t="s">
        <v>58</v>
      </c>
      <c r="E147" s="48" t="s">
        <v>111</v>
      </c>
      <c r="F147" s="49">
        <v>5</v>
      </c>
      <c r="G147" s="49" t="s">
        <v>73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0"/>
      <c r="S147" s="52">
        <f>P147+Q147+R147</f>
        <v>30</v>
      </c>
    </row>
    <row r="148" spans="1:21" s="27" customFormat="1">
      <c r="A148" s="7"/>
      <c r="B148" s="8" t="s">
        <v>65</v>
      </c>
      <c r="C148" s="9"/>
      <c r="D148" s="8" t="s">
        <v>27</v>
      </c>
      <c r="E148" s="14" t="s">
        <v>113</v>
      </c>
      <c r="F148" s="24">
        <v>5</v>
      </c>
      <c r="G148" s="11" t="s">
        <v>72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65</v>
      </c>
      <c r="C149" s="9"/>
      <c r="D149" s="8" t="s">
        <v>48</v>
      </c>
      <c r="E149" s="14" t="s">
        <v>96</v>
      </c>
      <c r="F149" s="24">
        <v>5</v>
      </c>
      <c r="G149" s="11" t="s">
        <v>71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106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66</v>
      </c>
      <c r="C152" s="27"/>
      <c r="D152" s="8" t="s">
        <v>58</v>
      </c>
      <c r="E152" s="14" t="s">
        <v>111</v>
      </c>
      <c r="F152" s="11">
        <v>3</v>
      </c>
      <c r="G152" s="11" t="s">
        <v>71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66</v>
      </c>
      <c r="C153" s="9"/>
      <c r="D153" s="8" t="s">
        <v>29</v>
      </c>
      <c r="E153" s="14" t="s">
        <v>22</v>
      </c>
      <c r="F153" s="11">
        <v>3</v>
      </c>
      <c r="G153" s="11" t="s">
        <v>72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66</v>
      </c>
      <c r="C154" s="9"/>
      <c r="D154" s="8" t="s">
        <v>27</v>
      </c>
      <c r="E154" s="14" t="s">
        <v>113</v>
      </c>
      <c r="F154" s="24">
        <v>5</v>
      </c>
      <c r="G154" s="11" t="s">
        <v>71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66</v>
      </c>
      <c r="C155" s="9"/>
      <c r="D155" s="8" t="s">
        <v>48</v>
      </c>
      <c r="E155" s="14" t="s">
        <v>96</v>
      </c>
      <c r="F155" s="24">
        <v>5</v>
      </c>
      <c r="G155" s="11" t="s">
        <v>72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106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99</v>
      </c>
      <c r="C158" s="9"/>
      <c r="D158" s="8" t="s">
        <v>48</v>
      </c>
      <c r="E158" s="14" t="s">
        <v>54</v>
      </c>
      <c r="F158" s="24">
        <v>2</v>
      </c>
      <c r="G158" s="11" t="s">
        <v>73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106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100</v>
      </c>
      <c r="C161" s="9"/>
      <c r="D161" s="8" t="s">
        <v>48</v>
      </c>
      <c r="E161" s="14" t="s">
        <v>54</v>
      </c>
      <c r="F161" s="24">
        <v>5</v>
      </c>
      <c r="G161" s="11" t="s">
        <v>101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106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43"/>
  <sheetViews>
    <sheetView tabSelected="1" zoomScaleNormal="100" workbookViewId="0">
      <pane ySplit="1" topLeftCell="A2" activePane="bottomLeft" state="frozen"/>
      <selection activeCell="B1" sqref="B1"/>
      <selection pane="bottomLeft" activeCell="G9" sqref="G9"/>
    </sheetView>
  </sheetViews>
  <sheetFormatPr defaultRowHeight="12" customHeight="1"/>
  <cols>
    <col min="1" max="1" width="11.875" style="25" customWidth="1"/>
    <col min="2" max="2" width="12.875" style="34" customWidth="1"/>
    <col min="3" max="3" width="3.5" style="35" customWidth="1"/>
    <col min="4" max="4" width="21.375" style="25" customWidth="1"/>
    <col min="5" max="5" width="22.25" style="25" customWidth="1"/>
    <col min="6" max="6" width="4.75" style="25" customWidth="1"/>
    <col min="7" max="7" width="3.5" style="300" customWidth="1"/>
    <col min="8" max="8" width="3" style="301" customWidth="1"/>
    <col min="9" max="13" width="3.125" style="351" customWidth="1"/>
    <col min="14" max="14" width="4.25" style="25" customWidth="1"/>
    <col min="15" max="15" width="3.625" style="239" customWidth="1"/>
    <col min="16" max="16" width="4.25" style="239" customWidth="1"/>
    <col min="17" max="17" width="3.875" style="25" customWidth="1"/>
    <col min="18" max="18" width="5.75" style="25" customWidth="1"/>
    <col min="19" max="19" width="4.75" style="25" customWidth="1"/>
    <col min="20" max="20" width="5.75" style="25" customWidth="1"/>
    <col min="21" max="21" width="5.125" style="97" customWidth="1"/>
    <col min="22" max="22" width="5" style="98" customWidth="1"/>
    <col min="23" max="23" width="5.375" style="98" customWidth="1"/>
    <col min="24" max="24" width="6.5" style="98" customWidth="1"/>
    <col min="25" max="25" width="8.875" style="186" customWidth="1"/>
    <col min="26" max="26" width="9" style="187" customWidth="1"/>
    <col min="27" max="27" width="9" style="25" customWidth="1"/>
    <col min="28" max="16384" width="9" style="25"/>
  </cols>
  <sheetData>
    <row r="1" spans="1:27" s="96" customFormat="1" ht="33.75" customHeight="1">
      <c r="A1" s="185" t="s">
        <v>14</v>
      </c>
      <c r="B1" s="99" t="s">
        <v>15</v>
      </c>
      <c r="C1" s="100" t="s">
        <v>131</v>
      </c>
      <c r="D1" s="99" t="s">
        <v>16</v>
      </c>
      <c r="E1" s="99" t="s">
        <v>17</v>
      </c>
      <c r="F1" s="358" t="s">
        <v>562</v>
      </c>
      <c r="G1" s="303" t="s">
        <v>436</v>
      </c>
      <c r="H1" s="304"/>
      <c r="I1" s="435" t="s">
        <v>442</v>
      </c>
      <c r="J1" s="436"/>
      <c r="K1" s="436"/>
      <c r="L1" s="436"/>
      <c r="M1" s="437"/>
      <c r="N1" s="99" t="s">
        <v>435</v>
      </c>
      <c r="O1" s="236" t="s">
        <v>553</v>
      </c>
      <c r="P1" s="236" t="s">
        <v>554</v>
      </c>
      <c r="Q1" s="100" t="s">
        <v>555</v>
      </c>
      <c r="R1" s="99" t="s">
        <v>435</v>
      </c>
      <c r="S1" s="99" t="s">
        <v>556</v>
      </c>
      <c r="T1" s="99" t="s">
        <v>6</v>
      </c>
      <c r="U1" s="102" t="s">
        <v>163</v>
      </c>
      <c r="V1" s="103" t="s">
        <v>557</v>
      </c>
      <c r="W1" s="103" t="s">
        <v>164</v>
      </c>
      <c r="X1" s="103" t="s">
        <v>162</v>
      </c>
      <c r="Y1" s="188" t="s">
        <v>165</v>
      </c>
      <c r="Z1" s="189" t="s">
        <v>166</v>
      </c>
      <c r="AA1" s="106" t="s">
        <v>167</v>
      </c>
    </row>
    <row r="2" spans="1:27" s="257" customFormat="1" ht="17.25" customHeight="1">
      <c r="A2" s="281"/>
      <c r="B2" s="292" t="s">
        <v>566</v>
      </c>
      <c r="C2" s="293"/>
      <c r="D2" s="283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52">
        <v>61</v>
      </c>
      <c r="Y2" s="255"/>
      <c r="Z2" s="256"/>
      <c r="AA2" s="251"/>
    </row>
    <row r="3" spans="1:27" s="247" customFormat="1" ht="19.5" customHeight="1">
      <c r="A3" s="362"/>
      <c r="B3" s="363" t="s">
        <v>321</v>
      </c>
      <c r="C3" s="237">
        <v>2</v>
      </c>
      <c r="D3" s="372" t="s">
        <v>614</v>
      </c>
      <c r="E3" s="383" t="s">
        <v>590</v>
      </c>
      <c r="F3" s="365">
        <v>1</v>
      </c>
      <c r="G3" s="41">
        <v>2</v>
      </c>
      <c r="H3" s="41"/>
      <c r="I3" s="347">
        <v>7</v>
      </c>
      <c r="J3" s="347">
        <v>8</v>
      </c>
      <c r="K3" s="347"/>
      <c r="L3" s="347"/>
      <c r="M3" s="347"/>
      <c r="N3" s="161">
        <f>COUNTIF(I3:M3,"&gt;=1")+IF(I3="C1.1",3)+IF(J3="C1.2",3)+IF(K3="C3",5)+IF(I3="C2.1",3)+IF(J3="C2.2",3)+IF(I3="C1",6)+IF(J3="C2",6)+IF(I3="C.1",5)+IF(J3="C.2",5)</f>
        <v>2</v>
      </c>
      <c r="O3" s="237">
        <v>23</v>
      </c>
      <c r="P3" s="237">
        <v>30</v>
      </c>
      <c r="Q3" s="240">
        <f>P3-O3+1</f>
        <v>8</v>
      </c>
      <c r="R3" s="240">
        <f>Q3*N3*S3</f>
        <v>16</v>
      </c>
      <c r="S3" s="162">
        <f>COUNTIF(G3:H3,"&gt;1")</f>
        <v>1</v>
      </c>
      <c r="T3" s="242"/>
      <c r="U3" s="243">
        <f>ROUND(IF(V3="TH",R3*0.75),1)+IF(V3="LT",R3)</f>
        <v>16</v>
      </c>
      <c r="V3" s="241" t="s">
        <v>433</v>
      </c>
      <c r="W3" s="241">
        <v>1</v>
      </c>
      <c r="X3" s="241">
        <f>W3*U3</f>
        <v>16</v>
      </c>
      <c r="Y3" s="244"/>
      <c r="Z3" s="245"/>
      <c r="AA3" s="246"/>
    </row>
    <row r="4" spans="1:27" s="247" customFormat="1" ht="17.25" customHeight="1">
      <c r="A4" s="362"/>
      <c r="B4" s="363" t="s">
        <v>321</v>
      </c>
      <c r="C4" s="237">
        <v>2</v>
      </c>
      <c r="D4" s="372" t="s">
        <v>615</v>
      </c>
      <c r="E4" s="383" t="s">
        <v>122</v>
      </c>
      <c r="F4" s="365">
        <v>2</v>
      </c>
      <c r="G4" s="41"/>
      <c r="H4" s="41">
        <v>3</v>
      </c>
      <c r="I4" s="347">
        <v>4</v>
      </c>
      <c r="J4" s="347">
        <v>5</v>
      </c>
      <c r="K4" s="347">
        <v>6</v>
      </c>
      <c r="L4" s="347"/>
      <c r="M4" s="347"/>
      <c r="N4" s="161">
        <f>COUNTIF(I4:M4,"&gt;=1")+IF(I4="C1.1",3)+IF(J4="C1.2",3)+IF(K4="C3",5)+IF(I4="C2.1",3)+IF(J4="C2.2",3)+IF(I4="C1",6)+IF(J4="C2",6)+IF(I4="C.1",5)+IF(J4="C.2",5)</f>
        <v>3</v>
      </c>
      <c r="O4" s="237">
        <v>23</v>
      </c>
      <c r="P4" s="237">
        <v>32</v>
      </c>
      <c r="Q4" s="240">
        <f t="shared" ref="Q4:Q16" si="0">P4-O4+1</f>
        <v>10</v>
      </c>
      <c r="R4" s="240">
        <f t="shared" ref="R4:R16" si="1">Q4*N4*S4</f>
        <v>30</v>
      </c>
      <c r="S4" s="162">
        <f t="shared" ref="S4:S16" si="2">COUNTIF(G4:H4,"&gt;1")</f>
        <v>1</v>
      </c>
      <c r="T4" s="242"/>
      <c r="U4" s="243">
        <f t="shared" ref="U4:U16" si="3">ROUND(IF(V4="TH",R4*0.75),1)+IF(V4="LT",R4)</f>
        <v>30</v>
      </c>
      <c r="V4" s="241" t="s">
        <v>433</v>
      </c>
      <c r="W4" s="241">
        <v>1</v>
      </c>
      <c r="X4" s="241">
        <f t="shared" ref="X4:X16" si="4">W4*U4</f>
        <v>30</v>
      </c>
      <c r="Y4" s="244"/>
      <c r="Z4" s="245"/>
      <c r="AA4" s="246"/>
    </row>
    <row r="5" spans="1:27" s="247" customFormat="1" ht="17.25" customHeight="1">
      <c r="A5" s="362"/>
      <c r="B5" s="363" t="s">
        <v>321</v>
      </c>
      <c r="C5" s="237">
        <v>2</v>
      </c>
      <c r="D5" s="372" t="s">
        <v>24</v>
      </c>
      <c r="E5" s="381" t="s">
        <v>560</v>
      </c>
      <c r="F5" s="365">
        <v>2</v>
      </c>
      <c r="G5" s="41"/>
      <c r="H5" s="41">
        <v>2</v>
      </c>
      <c r="I5" s="347">
        <v>1</v>
      </c>
      <c r="J5" s="347">
        <v>2</v>
      </c>
      <c r="K5" s="347">
        <v>3</v>
      </c>
      <c r="L5" s="347"/>
      <c r="M5" s="347"/>
      <c r="N5" s="161">
        <f>COUNTIF(I5:M5,"&gt;=1")+IF(I5="C1.1",3)+IF(J5="C1.2",3)+IF(K5="C3",5)+IF(I5="C2.1",3)+IF(J5="C2.2",3)+IF(I5="C1",6)+IF(J5="C2",6)+IF(I5="C.1",5)+IF(J5="C.2",5)</f>
        <v>3</v>
      </c>
      <c r="O5" s="237">
        <v>23</v>
      </c>
      <c r="P5" s="237">
        <v>32</v>
      </c>
      <c r="Q5" s="240">
        <f t="shared" si="0"/>
        <v>10</v>
      </c>
      <c r="R5" s="240">
        <f t="shared" si="1"/>
        <v>30</v>
      </c>
      <c r="S5" s="162">
        <f t="shared" si="2"/>
        <v>1</v>
      </c>
      <c r="T5" s="242"/>
      <c r="U5" s="243">
        <f t="shared" si="3"/>
        <v>30</v>
      </c>
      <c r="V5" s="241" t="s">
        <v>433</v>
      </c>
      <c r="W5" s="241">
        <v>1</v>
      </c>
      <c r="X5" s="241">
        <f t="shared" si="4"/>
        <v>30</v>
      </c>
      <c r="Y5" s="244"/>
      <c r="Z5" s="245"/>
      <c r="AA5" s="246"/>
    </row>
    <row r="6" spans="1:27" s="247" customFormat="1" ht="17.25" customHeight="1">
      <c r="A6" s="362"/>
      <c r="B6" s="363" t="s">
        <v>321</v>
      </c>
      <c r="C6" s="237">
        <v>2</v>
      </c>
      <c r="D6" s="372" t="s">
        <v>44</v>
      </c>
      <c r="E6" s="381" t="s">
        <v>591</v>
      </c>
      <c r="F6" s="365">
        <v>2</v>
      </c>
      <c r="G6" s="41">
        <v>4</v>
      </c>
      <c r="H6" s="41">
        <v>5</v>
      </c>
      <c r="I6" s="347" t="s">
        <v>467</v>
      </c>
      <c r="J6" s="347" t="s">
        <v>565</v>
      </c>
      <c r="K6" s="347"/>
      <c r="L6" s="347"/>
      <c r="M6" s="347"/>
      <c r="N6" s="161">
        <f>COUNTIF(I6:M6,"&gt;=1")+IF(I6="C1.1",3)+IF(J6="C1.2",3)+IF(K6="C3",5)+IF(I6="C2.1",3)+IF(J6="C2.2",3)+IF(I6="C1",6)+IF(J6="C2",6)+IF(I6="C.1",5)+IF(J6="C.2",5)</f>
        <v>12</v>
      </c>
      <c r="O6" s="237">
        <v>28</v>
      </c>
      <c r="P6" s="237">
        <v>32</v>
      </c>
      <c r="Q6" s="240">
        <f t="shared" si="0"/>
        <v>5</v>
      </c>
      <c r="R6" s="240">
        <f t="shared" si="1"/>
        <v>120</v>
      </c>
      <c r="S6" s="162">
        <f t="shared" si="2"/>
        <v>2</v>
      </c>
      <c r="T6" s="242"/>
      <c r="U6" s="243">
        <f t="shared" si="3"/>
        <v>90</v>
      </c>
      <c r="V6" s="241" t="s">
        <v>434</v>
      </c>
      <c r="W6" s="241">
        <v>1</v>
      </c>
      <c r="X6" s="241">
        <f t="shared" si="4"/>
        <v>90</v>
      </c>
      <c r="Y6" s="244"/>
      <c r="Z6" s="245"/>
      <c r="AA6" s="246"/>
    </row>
    <row r="7" spans="1:27" s="247" customFormat="1" ht="16.5" customHeight="1">
      <c r="A7" s="362" t="s">
        <v>595</v>
      </c>
      <c r="B7" s="363" t="s">
        <v>321</v>
      </c>
      <c r="C7" s="237">
        <v>2</v>
      </c>
      <c r="D7" s="372" t="s">
        <v>616</v>
      </c>
      <c r="E7" s="381" t="s">
        <v>592</v>
      </c>
      <c r="F7" s="365">
        <v>2</v>
      </c>
      <c r="G7" s="41">
        <v>4</v>
      </c>
      <c r="H7" s="41">
        <v>5</v>
      </c>
      <c r="I7" s="347" t="s">
        <v>467</v>
      </c>
      <c r="J7" s="347" t="s">
        <v>565</v>
      </c>
      <c r="K7" s="347"/>
      <c r="L7" s="347"/>
      <c r="M7" s="347"/>
      <c r="N7" s="161">
        <f>COUNTIF(I7:M7,"&gt;=1")+IF(I7="C1.1",3)+IF(J7="C1.2",3)+IF(K7="C3",5)+IF(I7="C2.1",3)+IF(J7="C2.2",3)+IF(I7="C1",6)+IF(J7="C2",6)+IF(I7="C.1",5)+IF(J7="C.2",5)</f>
        <v>12</v>
      </c>
      <c r="O7" s="237">
        <v>23</v>
      </c>
      <c r="P7" s="237">
        <v>27</v>
      </c>
      <c r="Q7" s="240">
        <f t="shared" si="0"/>
        <v>5</v>
      </c>
      <c r="R7" s="240">
        <f t="shared" si="1"/>
        <v>120</v>
      </c>
      <c r="S7" s="162">
        <f t="shared" si="2"/>
        <v>2</v>
      </c>
      <c r="T7" s="242"/>
      <c r="U7" s="243">
        <f t="shared" si="3"/>
        <v>90</v>
      </c>
      <c r="V7" s="241" t="s">
        <v>434</v>
      </c>
      <c r="W7" s="241">
        <v>1</v>
      </c>
      <c r="X7" s="241">
        <f t="shared" si="4"/>
        <v>90</v>
      </c>
      <c r="Y7" s="244"/>
      <c r="Z7" s="245"/>
      <c r="AA7" s="246"/>
    </row>
    <row r="8" spans="1:27" s="247" customFormat="1" ht="16.5" customHeight="1">
      <c r="A8" s="362"/>
      <c r="B8" s="363" t="s">
        <v>322</v>
      </c>
      <c r="C8" s="237">
        <v>2</v>
      </c>
      <c r="D8" s="372" t="s">
        <v>30</v>
      </c>
      <c r="E8" s="383" t="s">
        <v>590</v>
      </c>
      <c r="F8" s="365">
        <v>1</v>
      </c>
      <c r="G8" s="41">
        <v>6</v>
      </c>
      <c r="H8" s="41"/>
      <c r="I8" s="347">
        <v>7</v>
      </c>
      <c r="J8" s="347">
        <v>8</v>
      </c>
      <c r="K8" s="347"/>
      <c r="L8" s="347"/>
      <c r="M8" s="347"/>
      <c r="N8" s="161">
        <f t="shared" ref="N8" si="5">COUNTIF(I8:M8,"&gt;=1")+IF(I8="C1.1",3)+IF(J8="C1.2",3)+IF(K8="C3",5)+IF(I8="C2.1",3)+IF(J8="C2.2",3)+IF(I8="C1",6)+IF(J8="C2",6)+IF(I8="C.1",5)+IF(J8="C.2",5)</f>
        <v>2</v>
      </c>
      <c r="O8" s="237">
        <v>23</v>
      </c>
      <c r="P8" s="237">
        <v>30</v>
      </c>
      <c r="Q8" s="240">
        <f t="shared" ref="Q8" si="6">P8-O8+1</f>
        <v>8</v>
      </c>
      <c r="R8" s="240">
        <f t="shared" ref="R8" si="7">Q8*N8*S8</f>
        <v>16</v>
      </c>
      <c r="S8" s="162">
        <f t="shared" ref="S8" si="8">COUNTIF(G8:H8,"&gt;1")</f>
        <v>1</v>
      </c>
      <c r="T8" s="242"/>
      <c r="U8" s="243">
        <f t="shared" ref="U8" si="9">ROUND(IF(V8="TH",R8*0.75),1)+IF(V8="LT",R8)</f>
        <v>16</v>
      </c>
      <c r="V8" s="241" t="s">
        <v>433</v>
      </c>
      <c r="W8" s="241">
        <v>1</v>
      </c>
      <c r="X8" s="241">
        <f t="shared" ref="X8" si="10">W8*U8</f>
        <v>16</v>
      </c>
      <c r="Y8" s="244"/>
      <c r="Z8" s="245"/>
      <c r="AA8" s="246"/>
    </row>
    <row r="9" spans="1:27" s="247" customFormat="1" ht="16.5" customHeight="1">
      <c r="A9" s="362"/>
      <c r="B9" s="363" t="s">
        <v>322</v>
      </c>
      <c r="C9" s="237">
        <v>2</v>
      </c>
      <c r="D9" s="372" t="s">
        <v>615</v>
      </c>
      <c r="E9" s="381" t="s">
        <v>593</v>
      </c>
      <c r="F9" s="365">
        <v>2</v>
      </c>
      <c r="G9" s="41"/>
      <c r="H9" s="41">
        <v>3</v>
      </c>
      <c r="I9" s="347">
        <v>1</v>
      </c>
      <c r="J9" s="347">
        <v>2</v>
      </c>
      <c r="K9" s="347">
        <v>3</v>
      </c>
      <c r="L9" s="347"/>
      <c r="M9" s="347"/>
      <c r="N9" s="161">
        <f t="shared" ref="N9:N18" si="11">COUNTIF(I9:M9,"&gt;=1")+IF(I9="C1.1",3)+IF(J9="C1.2",3)+IF(K9="C3",5)+IF(I9="C2.1",3)+IF(J9="C2.2",3)+IF(I9="C1",6)+IF(J9="C2",6)+IF(I9="C.1",5)+IF(J9="C.2",5)</f>
        <v>3</v>
      </c>
      <c r="O9" s="237">
        <v>23</v>
      </c>
      <c r="P9" s="237">
        <v>32</v>
      </c>
      <c r="Q9" s="240">
        <f t="shared" si="0"/>
        <v>10</v>
      </c>
      <c r="R9" s="240">
        <f t="shared" si="1"/>
        <v>30</v>
      </c>
      <c r="S9" s="162">
        <f t="shared" si="2"/>
        <v>1</v>
      </c>
      <c r="T9" s="242"/>
      <c r="U9" s="243">
        <f t="shared" si="3"/>
        <v>30</v>
      </c>
      <c r="V9" s="241" t="s">
        <v>433</v>
      </c>
      <c r="W9" s="241">
        <v>1</v>
      </c>
      <c r="X9" s="241">
        <f t="shared" si="4"/>
        <v>30</v>
      </c>
      <c r="Y9" s="244"/>
      <c r="Z9" s="245"/>
      <c r="AA9" s="246"/>
    </row>
    <row r="10" spans="1:27" s="247" customFormat="1" ht="17.25" customHeight="1">
      <c r="A10" s="362"/>
      <c r="B10" s="363" t="s">
        <v>322</v>
      </c>
      <c r="C10" s="237">
        <v>2</v>
      </c>
      <c r="D10" s="372" t="s">
        <v>44</v>
      </c>
      <c r="E10" s="381" t="s">
        <v>591</v>
      </c>
      <c r="F10" s="365">
        <v>2</v>
      </c>
      <c r="G10" s="41">
        <v>2</v>
      </c>
      <c r="H10" s="41">
        <v>3</v>
      </c>
      <c r="I10" s="347"/>
      <c r="J10" s="347" t="s">
        <v>565</v>
      </c>
      <c r="K10" s="347"/>
      <c r="L10" s="347"/>
      <c r="M10" s="347"/>
      <c r="N10" s="161">
        <f>COUNTIF(I10:M10,"&gt;=1")+IF(I10="C1.1",3)+IF(J10="C1.2",3)+IF(K10="C3",5)+IF(I10="C2.1",3)+IF(J10="C2.2",3)+IF(I10="C1",6)+IF(J10="C2",6)+IF(I10="C.1",5)+IF(J10="C.2",5)</f>
        <v>6</v>
      </c>
      <c r="O10" s="237">
        <v>28</v>
      </c>
      <c r="P10" s="237">
        <v>32</v>
      </c>
      <c r="Q10" s="240">
        <f t="shared" ref="Q10:Q11" si="12">P10-O10+1</f>
        <v>5</v>
      </c>
      <c r="R10" s="240">
        <f t="shared" ref="R10:R11" si="13">Q10*N10*S10</f>
        <v>60</v>
      </c>
      <c r="S10" s="162">
        <f>COUNTIF(G10:H10,"&gt;1")</f>
        <v>2</v>
      </c>
      <c r="T10" s="242"/>
      <c r="U10" s="243">
        <f t="shared" ref="U10:U11" si="14">ROUND(IF(V10="TH",R10*0.75),1)+IF(V10="LT",R10)</f>
        <v>45</v>
      </c>
      <c r="V10" s="241" t="s">
        <v>434</v>
      </c>
      <c r="W10" s="241">
        <v>1</v>
      </c>
      <c r="X10" s="241">
        <f t="shared" si="4"/>
        <v>45</v>
      </c>
      <c r="Y10" s="244"/>
      <c r="Z10" s="245"/>
      <c r="AA10" s="246"/>
    </row>
    <row r="11" spans="1:27" s="247" customFormat="1" ht="17.25" customHeight="1">
      <c r="A11" s="362" t="s">
        <v>595</v>
      </c>
      <c r="B11" s="363" t="s">
        <v>322</v>
      </c>
      <c r="C11" s="237">
        <v>2</v>
      </c>
      <c r="D11" s="372" t="s">
        <v>25</v>
      </c>
      <c r="E11" s="381" t="s">
        <v>592</v>
      </c>
      <c r="F11" s="365">
        <v>3</v>
      </c>
      <c r="G11" s="41">
        <v>2</v>
      </c>
      <c r="H11" s="41">
        <v>3</v>
      </c>
      <c r="I11" s="347"/>
      <c r="J11" s="347" t="s">
        <v>565</v>
      </c>
      <c r="K11" s="347"/>
      <c r="L11" s="347"/>
      <c r="M11" s="347"/>
      <c r="N11" s="161">
        <f t="shared" si="11"/>
        <v>6</v>
      </c>
      <c r="O11" s="237">
        <v>23</v>
      </c>
      <c r="P11" s="237">
        <v>27</v>
      </c>
      <c r="Q11" s="240">
        <f t="shared" si="12"/>
        <v>5</v>
      </c>
      <c r="R11" s="240">
        <f t="shared" si="13"/>
        <v>60</v>
      </c>
      <c r="S11" s="162">
        <f t="shared" si="2"/>
        <v>2</v>
      </c>
      <c r="T11" s="242"/>
      <c r="U11" s="243">
        <f t="shared" si="14"/>
        <v>45</v>
      </c>
      <c r="V11" s="241" t="s">
        <v>434</v>
      </c>
      <c r="W11" s="241">
        <v>1</v>
      </c>
      <c r="X11" s="241">
        <f t="shared" si="4"/>
        <v>45</v>
      </c>
      <c r="Y11" s="244"/>
      <c r="Z11" s="245"/>
      <c r="AA11" s="246"/>
    </row>
    <row r="12" spans="1:27" s="247" customFormat="1" ht="17.25" customHeight="1">
      <c r="A12" s="362" t="s">
        <v>595</v>
      </c>
      <c r="B12" s="363" t="s">
        <v>322</v>
      </c>
      <c r="C12" s="237">
        <v>2</v>
      </c>
      <c r="D12" s="372" t="s">
        <v>25</v>
      </c>
      <c r="E12" s="381" t="s">
        <v>592</v>
      </c>
      <c r="F12" s="365">
        <v>3</v>
      </c>
      <c r="G12" s="41"/>
      <c r="H12" s="41">
        <v>7</v>
      </c>
      <c r="I12" s="347"/>
      <c r="J12" s="347" t="s">
        <v>565</v>
      </c>
      <c r="K12" s="347"/>
      <c r="L12" s="347"/>
      <c r="M12" s="347"/>
      <c r="N12" s="161">
        <f t="shared" ref="N12" si="15">COUNTIF(I12:M12,"&gt;=1")+IF(I12="C1.1",3)+IF(J12="C1.2",3)+IF(K12="C3",5)+IF(I12="C2.1",3)+IF(J12="C2.2",3)+IF(I12="C1",6)+IF(J12="C2",6)+IF(I12="C.1",5)+IF(J12="C.2",5)</f>
        <v>6</v>
      </c>
      <c r="O12" s="237">
        <v>23</v>
      </c>
      <c r="P12" s="237">
        <v>27</v>
      </c>
      <c r="Q12" s="240">
        <f t="shared" ref="Q12" si="16">P12-O12+1</f>
        <v>5</v>
      </c>
      <c r="R12" s="240">
        <f t="shared" ref="R12" si="17">Q12*N12*S12</f>
        <v>30</v>
      </c>
      <c r="S12" s="162">
        <f t="shared" ref="S12" si="18">COUNTIF(G12:H12,"&gt;1")</f>
        <v>1</v>
      </c>
      <c r="T12" s="242"/>
      <c r="U12" s="243">
        <f t="shared" ref="U12" si="19">ROUND(IF(V12="TH",R12*0.75),1)+IF(V12="LT",R12)</f>
        <v>22.5</v>
      </c>
      <c r="V12" s="241" t="s">
        <v>434</v>
      </c>
      <c r="W12" s="241">
        <v>1</v>
      </c>
      <c r="X12" s="241">
        <f t="shared" ref="X12" si="20">W12*U12</f>
        <v>22.5</v>
      </c>
      <c r="Y12" s="244"/>
      <c r="Z12" s="245"/>
      <c r="AA12" s="246"/>
    </row>
    <row r="13" spans="1:27" s="247" customFormat="1" ht="14.25" customHeight="1">
      <c r="A13" s="362"/>
      <c r="B13" s="363"/>
      <c r="C13" s="237"/>
      <c r="D13" s="372"/>
      <c r="E13" s="364"/>
      <c r="F13" s="365"/>
      <c r="G13" s="41"/>
      <c r="H13" s="41"/>
      <c r="I13" s="347"/>
      <c r="J13" s="347"/>
      <c r="K13" s="347"/>
      <c r="L13" s="347"/>
      <c r="M13" s="347"/>
      <c r="N13" s="161">
        <f t="shared" si="11"/>
        <v>0</v>
      </c>
      <c r="O13" s="237"/>
      <c r="P13" s="237"/>
      <c r="Q13" s="240">
        <f t="shared" si="0"/>
        <v>1</v>
      </c>
      <c r="R13" s="240">
        <f t="shared" si="1"/>
        <v>0</v>
      </c>
      <c r="S13" s="162">
        <f t="shared" si="2"/>
        <v>0</v>
      </c>
      <c r="T13" s="242"/>
      <c r="U13" s="243">
        <f t="shared" si="3"/>
        <v>0</v>
      </c>
      <c r="V13" s="241" t="s">
        <v>433</v>
      </c>
      <c r="W13" s="241">
        <v>1</v>
      </c>
      <c r="X13" s="241">
        <f t="shared" si="4"/>
        <v>0</v>
      </c>
      <c r="Y13" s="244"/>
      <c r="Z13" s="245"/>
      <c r="AA13" s="246"/>
    </row>
    <row r="14" spans="1:27" s="247" customFormat="1" ht="17.25" customHeight="1">
      <c r="A14" s="362"/>
      <c r="B14" s="363"/>
      <c r="C14" s="237"/>
      <c r="D14" s="372"/>
      <c r="E14" s="364"/>
      <c r="F14" s="365"/>
      <c r="G14" s="41"/>
      <c r="H14" s="41"/>
      <c r="I14" s="347"/>
      <c r="J14" s="347"/>
      <c r="K14" s="347"/>
      <c r="L14" s="347"/>
      <c r="M14" s="347"/>
      <c r="N14" s="161">
        <f>COUNTIF(I14:M14,"&gt;=1")+IF(I14="C1.1",3)+IF(J14="C1.2",3)+IF(K14="C3",5)+IF(I14="C2.1",3)+IF(J14="C2.2",3)+IF(I14="C1",6)+IF(J14="C2",6)+IF(I14="C.1",5)+IF(J14="C.2",5)</f>
        <v>0</v>
      </c>
      <c r="O14" s="237"/>
      <c r="P14" s="237"/>
      <c r="Q14" s="240">
        <f>P14-O14+1</f>
        <v>1</v>
      </c>
      <c r="R14" s="240">
        <f>Q14*N14*S14</f>
        <v>0</v>
      </c>
      <c r="S14" s="162">
        <f>COUNTIF(G14:H14,"&gt;1")</f>
        <v>0</v>
      </c>
      <c r="T14" s="242"/>
      <c r="U14" s="243">
        <f>ROUND(IF(V14="TH",R14*0.75),1)+IF(V14="LT",R14)</f>
        <v>0</v>
      </c>
      <c r="V14" s="241" t="s">
        <v>433</v>
      </c>
      <c r="W14" s="241">
        <v>1</v>
      </c>
      <c r="X14" s="241">
        <f>W14*U14</f>
        <v>0</v>
      </c>
      <c r="Y14" s="244"/>
      <c r="Z14" s="245"/>
      <c r="AA14" s="246"/>
    </row>
    <row r="15" spans="1:27" s="247" customFormat="1" ht="15.75" customHeight="1">
      <c r="A15" s="362"/>
      <c r="B15" s="363"/>
      <c r="C15" s="237"/>
      <c r="D15" s="372"/>
      <c r="E15" s="364"/>
      <c r="F15" s="365"/>
      <c r="G15" s="41"/>
      <c r="H15" s="41"/>
      <c r="I15" s="347"/>
      <c r="J15" s="347"/>
      <c r="K15" s="347"/>
      <c r="L15" s="347"/>
      <c r="M15" s="347"/>
      <c r="N15" s="161">
        <f t="shared" si="11"/>
        <v>0</v>
      </c>
      <c r="O15" s="237"/>
      <c r="P15" s="237"/>
      <c r="Q15" s="240">
        <f t="shared" si="0"/>
        <v>1</v>
      </c>
      <c r="R15" s="240">
        <f t="shared" si="1"/>
        <v>0</v>
      </c>
      <c r="S15" s="162">
        <f t="shared" si="2"/>
        <v>0</v>
      </c>
      <c r="T15" s="242"/>
      <c r="U15" s="243">
        <f t="shared" si="3"/>
        <v>0</v>
      </c>
      <c r="V15" s="241" t="s">
        <v>433</v>
      </c>
      <c r="W15" s="241">
        <v>1</v>
      </c>
      <c r="X15" s="241">
        <f t="shared" si="4"/>
        <v>0</v>
      </c>
      <c r="Y15" s="244"/>
      <c r="Z15" s="245"/>
      <c r="AA15" s="246"/>
    </row>
    <row r="16" spans="1:27" s="247" customFormat="1" ht="20.25" customHeight="1">
      <c r="A16" s="362"/>
      <c r="B16" s="363"/>
      <c r="C16" s="237"/>
      <c r="D16" s="372"/>
      <c r="E16" s="364"/>
      <c r="F16" s="365"/>
      <c r="G16" s="41"/>
      <c r="H16" s="41"/>
      <c r="I16" s="347"/>
      <c r="J16" s="347"/>
      <c r="K16" s="347"/>
      <c r="L16" s="347"/>
      <c r="M16" s="347"/>
      <c r="N16" s="161">
        <f t="shared" si="11"/>
        <v>0</v>
      </c>
      <c r="O16" s="237"/>
      <c r="P16" s="237"/>
      <c r="Q16" s="240">
        <f t="shared" si="0"/>
        <v>1</v>
      </c>
      <c r="R16" s="240">
        <f t="shared" si="1"/>
        <v>0</v>
      </c>
      <c r="S16" s="162">
        <f t="shared" si="2"/>
        <v>0</v>
      </c>
      <c r="T16" s="242"/>
      <c r="U16" s="243">
        <f t="shared" si="3"/>
        <v>0</v>
      </c>
      <c r="V16" s="241" t="s">
        <v>433</v>
      </c>
      <c r="W16" s="241">
        <v>1</v>
      </c>
      <c r="X16" s="241">
        <f t="shared" si="4"/>
        <v>0</v>
      </c>
      <c r="Y16" s="244"/>
      <c r="Z16" s="245"/>
      <c r="AA16" s="246"/>
    </row>
    <row r="17" spans="1:27" s="247" customFormat="1" ht="16.5" customHeight="1">
      <c r="A17" s="362"/>
      <c r="B17" s="363"/>
      <c r="C17" s="237"/>
      <c r="D17" s="372"/>
      <c r="E17" s="364"/>
      <c r="F17" s="365"/>
      <c r="G17" s="41"/>
      <c r="H17" s="41"/>
      <c r="I17" s="347"/>
      <c r="J17" s="347"/>
      <c r="K17" s="347"/>
      <c r="L17" s="347"/>
      <c r="M17" s="347"/>
      <c r="N17" s="161">
        <f t="shared" si="11"/>
        <v>0</v>
      </c>
      <c r="O17" s="237"/>
      <c r="P17" s="237"/>
      <c r="Q17" s="240">
        <f t="shared" ref="Q17:Q22" si="21">P17-O17+1</f>
        <v>1</v>
      </c>
      <c r="R17" s="240">
        <f t="shared" ref="R17:R22" si="22">Q17*N17*S17</f>
        <v>0</v>
      </c>
      <c r="S17" s="162">
        <f t="shared" ref="S17:S22" si="23">COUNTIF(G17:H17,"&gt;1")</f>
        <v>0</v>
      </c>
      <c r="T17" s="242"/>
      <c r="U17" s="243">
        <f t="shared" ref="U17:U22" si="24">ROUND(IF(V17="TH",R17*0.75),1)+IF(V17="LT",R17)</f>
        <v>0</v>
      </c>
      <c r="V17" s="241" t="s">
        <v>433</v>
      </c>
      <c r="W17" s="241">
        <v>1</v>
      </c>
      <c r="X17" s="241">
        <f t="shared" ref="X17:X22" si="25">W17*U17</f>
        <v>0</v>
      </c>
      <c r="Y17" s="244"/>
      <c r="Z17" s="245"/>
      <c r="AA17" s="246"/>
    </row>
    <row r="18" spans="1:27" s="247" customFormat="1" ht="17.25" customHeight="1">
      <c r="A18" s="362"/>
      <c r="B18" s="363"/>
      <c r="C18" s="237"/>
      <c r="D18" s="372"/>
      <c r="E18" s="364"/>
      <c r="F18" s="365"/>
      <c r="G18" s="41"/>
      <c r="H18" s="41"/>
      <c r="I18" s="347"/>
      <c r="J18" s="347"/>
      <c r="K18" s="347"/>
      <c r="L18" s="347"/>
      <c r="M18" s="347"/>
      <c r="N18" s="161">
        <f t="shared" si="11"/>
        <v>0</v>
      </c>
      <c r="O18" s="237"/>
      <c r="P18" s="237"/>
      <c r="Q18" s="240">
        <f t="shared" si="21"/>
        <v>1</v>
      </c>
      <c r="R18" s="240">
        <f t="shared" si="22"/>
        <v>0</v>
      </c>
      <c r="S18" s="162">
        <f t="shared" si="23"/>
        <v>0</v>
      </c>
      <c r="T18" s="242"/>
      <c r="U18" s="243">
        <f t="shared" si="24"/>
        <v>0</v>
      </c>
      <c r="V18" s="241" t="s">
        <v>433</v>
      </c>
      <c r="W18" s="241">
        <v>1</v>
      </c>
      <c r="X18" s="241">
        <f t="shared" si="25"/>
        <v>0</v>
      </c>
      <c r="Y18" s="244"/>
      <c r="Z18" s="245"/>
      <c r="AA18" s="246"/>
    </row>
    <row r="19" spans="1:27" s="247" customFormat="1" ht="17.25" customHeight="1">
      <c r="A19" s="362"/>
      <c r="B19" s="363"/>
      <c r="C19" s="237"/>
      <c r="D19" s="372"/>
      <c r="E19" s="364"/>
      <c r="F19" s="365"/>
      <c r="G19" s="41"/>
      <c r="H19" s="41"/>
      <c r="I19" s="347"/>
      <c r="J19" s="347"/>
      <c r="K19" s="347"/>
      <c r="L19" s="347"/>
      <c r="M19" s="347"/>
      <c r="N19" s="161">
        <f>COUNTIF(I19:M19,"&gt;=1")+IF(I19="C1.1",3)+IF(J19="C1.2",3)+IF(K19="C3",5)+IF(I19="C2.1",3)+IF(J19="C2.2",3)+IF(I19="C1",6)+IF(J19="C2",6)+IF(I19="C.1",5)+IF(J19="C.2",5)</f>
        <v>0</v>
      </c>
      <c r="O19" s="237"/>
      <c r="P19" s="237"/>
      <c r="Q19" s="240">
        <f>P19-O19+1</f>
        <v>1</v>
      </c>
      <c r="R19" s="240">
        <f>Q19*N19*S19</f>
        <v>0</v>
      </c>
      <c r="S19" s="162">
        <f t="shared" si="23"/>
        <v>0</v>
      </c>
      <c r="T19" s="242"/>
      <c r="U19" s="243">
        <f>ROUND(IF(V19="TH",R19*0.75),1)+IF(V19="LT",R19)</f>
        <v>0</v>
      </c>
      <c r="V19" s="241" t="s">
        <v>434</v>
      </c>
      <c r="W19" s="241">
        <v>1</v>
      </c>
      <c r="X19" s="241">
        <f>W19*U19</f>
        <v>0</v>
      </c>
      <c r="Y19" s="244"/>
      <c r="Z19" s="245"/>
      <c r="AA19" s="246"/>
    </row>
    <row r="20" spans="1:27" s="247" customFormat="1" ht="16.5" customHeight="1">
      <c r="A20" s="362"/>
      <c r="B20" s="363"/>
      <c r="C20" s="237"/>
      <c r="D20" s="372"/>
      <c r="E20" s="364"/>
      <c r="F20" s="365"/>
      <c r="G20" s="41"/>
      <c r="H20" s="41"/>
      <c r="I20" s="347"/>
      <c r="J20" s="347"/>
      <c r="K20" s="347"/>
      <c r="L20" s="347"/>
      <c r="M20" s="347"/>
      <c r="N20" s="161">
        <f>COUNTIF(I20:M20,"&gt;=1")+IF(I20="C1.1",3)+IF(J20="C1.2",3)+IF(K20="C3",5)+IF(I20="C2.1",3)+IF(J20="C2.2",3)+IF(I20="C1",6)+IF(J20="C2",6)+IF(I20="C.1",5)+IF(J20="C.2",5)</f>
        <v>0</v>
      </c>
      <c r="O20" s="237"/>
      <c r="P20" s="237"/>
      <c r="Q20" s="240">
        <f>P20-O20+1</f>
        <v>1</v>
      </c>
      <c r="R20" s="240">
        <f>Q20*N20*S20</f>
        <v>0</v>
      </c>
      <c r="S20" s="162">
        <f t="shared" si="23"/>
        <v>0</v>
      </c>
      <c r="T20" s="242"/>
      <c r="U20" s="243">
        <f>ROUND(IF(V20="TH",R20*0.75),1)+IF(V20="LT",R20)</f>
        <v>0</v>
      </c>
      <c r="V20" s="241" t="s">
        <v>434</v>
      </c>
      <c r="W20" s="241">
        <v>1</v>
      </c>
      <c r="X20" s="241">
        <f>W20*U20</f>
        <v>0</v>
      </c>
      <c r="Y20" s="244"/>
      <c r="Z20" s="245"/>
      <c r="AA20" s="246"/>
    </row>
    <row r="21" spans="1:27" s="247" customFormat="1" ht="17.25" customHeight="1">
      <c r="A21" s="362"/>
      <c r="B21" s="363"/>
      <c r="C21" s="237"/>
      <c r="D21" s="372"/>
      <c r="E21" s="364"/>
      <c r="F21" s="365"/>
      <c r="G21" s="41"/>
      <c r="H21" s="41"/>
      <c r="I21" s="347"/>
      <c r="J21" s="347"/>
      <c r="K21" s="347"/>
      <c r="L21" s="347"/>
      <c r="M21" s="347"/>
      <c r="N21" s="161">
        <f>COUNTIF(I21:M21,"&gt;=1")+IF(I21="C1.1",3)+IF(J21="C1.2",3)+IF(K21="C3",5)+IF(I21="C2.1",3)+IF(J21="C2.2",3)+IF(I21="C1",6)+IF(J21="C2",6)+IF(I21="C.1",5)+IF(J21="C.2",5)</f>
        <v>0</v>
      </c>
      <c r="O21" s="237"/>
      <c r="P21" s="237"/>
      <c r="Q21" s="240">
        <f t="shared" si="21"/>
        <v>1</v>
      </c>
      <c r="R21" s="240">
        <f t="shared" si="22"/>
        <v>0</v>
      </c>
      <c r="S21" s="162">
        <f t="shared" si="23"/>
        <v>0</v>
      </c>
      <c r="T21" s="242"/>
      <c r="U21" s="243">
        <f t="shared" si="24"/>
        <v>0</v>
      </c>
      <c r="V21" s="241" t="s">
        <v>434</v>
      </c>
      <c r="W21" s="241">
        <v>1</v>
      </c>
      <c r="X21" s="241">
        <f t="shared" si="25"/>
        <v>0</v>
      </c>
      <c r="Y21" s="244"/>
      <c r="Z21" s="245"/>
      <c r="AA21" s="246"/>
    </row>
    <row r="22" spans="1:27" s="247" customFormat="1" ht="16.5" customHeight="1">
      <c r="A22" s="362"/>
      <c r="B22" s="363"/>
      <c r="C22" s="237"/>
      <c r="D22" s="372"/>
      <c r="E22" s="364"/>
      <c r="F22" s="365"/>
      <c r="G22" s="41"/>
      <c r="H22" s="41"/>
      <c r="I22" s="347"/>
      <c r="J22" s="347"/>
      <c r="K22" s="347"/>
      <c r="L22" s="347"/>
      <c r="M22" s="347"/>
      <c r="N22" s="161">
        <f>COUNTIF(I22:M22,"&gt;=1")+IF(I22="C1.1",3)+IF(J22="C1.2",3)+IF(K22="C3",5)+IF(I22="C2.1",3)+IF(J22="C2.2",3)+IF(I22="C1",6)+IF(J22="C2",6)+IF(I22="C.1",5)+IF(J22="C.2",5)</f>
        <v>0</v>
      </c>
      <c r="O22" s="237"/>
      <c r="P22" s="237"/>
      <c r="Q22" s="240">
        <f t="shared" si="21"/>
        <v>1</v>
      </c>
      <c r="R22" s="240">
        <f t="shared" si="22"/>
        <v>0</v>
      </c>
      <c r="S22" s="162">
        <f t="shared" si="23"/>
        <v>0</v>
      </c>
      <c r="T22" s="242"/>
      <c r="U22" s="243">
        <f t="shared" si="24"/>
        <v>0</v>
      </c>
      <c r="V22" s="241" t="s">
        <v>434</v>
      </c>
      <c r="W22" s="241">
        <v>1</v>
      </c>
      <c r="X22" s="241">
        <f t="shared" si="25"/>
        <v>0</v>
      </c>
      <c r="Y22" s="119"/>
      <c r="Z22" s="320">
        <f>Y58+X130</f>
        <v>0</v>
      </c>
      <c r="AA22" s="246"/>
    </row>
    <row r="23" spans="1:27" s="257" customFormat="1" ht="24" customHeight="1">
      <c r="A23" s="281"/>
      <c r="B23" s="292" t="s">
        <v>572</v>
      </c>
      <c r="C23" s="293"/>
      <c r="D23" s="283"/>
      <c r="E23" s="284"/>
      <c r="F23" s="284"/>
      <c r="G23" s="284"/>
      <c r="H23" s="284"/>
      <c r="I23" s="284"/>
      <c r="J23" s="284"/>
      <c r="K23" s="284"/>
      <c r="L23" s="284"/>
      <c r="M23" s="284"/>
      <c r="N23" s="284"/>
      <c r="O23" s="284"/>
      <c r="P23" s="284"/>
      <c r="Q23" s="284"/>
      <c r="R23" s="284"/>
      <c r="S23" s="284"/>
      <c r="T23" s="284"/>
      <c r="U23" s="284"/>
      <c r="V23" s="284"/>
      <c r="W23" s="284"/>
      <c r="X23" s="252">
        <v>61</v>
      </c>
      <c r="Y23" s="255"/>
      <c r="Z23" s="256"/>
      <c r="AA23" s="251"/>
    </row>
    <row r="24" spans="1:27" s="247" customFormat="1" ht="18" customHeight="1">
      <c r="A24" s="366" t="s">
        <v>578</v>
      </c>
      <c r="B24" s="367" t="s">
        <v>439</v>
      </c>
      <c r="C24" s="110">
        <v>1</v>
      </c>
      <c r="D24" s="371" t="s">
        <v>462</v>
      </c>
      <c r="E24" s="368" t="s">
        <v>594</v>
      </c>
      <c r="F24" s="369">
        <v>2</v>
      </c>
      <c r="G24" s="41">
        <v>6</v>
      </c>
      <c r="H24" s="41">
        <v>7</v>
      </c>
      <c r="I24" s="347" t="s">
        <v>467</v>
      </c>
      <c r="J24" s="347" t="s">
        <v>565</v>
      </c>
      <c r="K24" s="347"/>
      <c r="L24" s="347"/>
      <c r="M24" s="347"/>
      <c r="N24" s="161">
        <f>COUNTIF(I24:M24,"&gt;=1")+IF(I24="C1.1",3)+IF(J24="C1.2",3)+IF(K24="C3",5)+IF(I24="C2.1",3)+IF(J24="C2.2",3)+IF(I24="C1",6)+IF(J24="C2",6)+IF(I24="C.1",5)+IF(J24="C.2",5)</f>
        <v>12</v>
      </c>
      <c r="O24" s="237">
        <v>28</v>
      </c>
      <c r="P24" s="237">
        <v>32</v>
      </c>
      <c r="Q24" s="160">
        <f>P24-O24+1+IF(O24=20,-3)</f>
        <v>5</v>
      </c>
      <c r="R24" s="160">
        <f t="shared" ref="R24:R28" si="26">Q24*N24*S24</f>
        <v>120</v>
      </c>
      <c r="S24" s="162">
        <f t="shared" ref="S24:S28" si="27">COUNTIF(G24:H24,"&gt;1")</f>
        <v>2</v>
      </c>
      <c r="T24" s="163"/>
      <c r="U24" s="248">
        <f t="shared" ref="U24:U28" si="28">ROUND(IF(V24="TH",R24*0.75),1)+IF(V24="LT",R24)</f>
        <v>90</v>
      </c>
      <c r="V24" s="241" t="s">
        <v>434</v>
      </c>
      <c r="W24" s="241">
        <v>1</v>
      </c>
      <c r="X24" s="162">
        <f t="shared" ref="X24:X28" si="29">W24*U24</f>
        <v>90</v>
      </c>
      <c r="Y24" s="244"/>
      <c r="Z24" s="245"/>
      <c r="AA24" s="246"/>
    </row>
    <row r="25" spans="1:27" s="247" customFormat="1" ht="18" customHeight="1">
      <c r="A25" s="366"/>
      <c r="B25" s="367" t="s">
        <v>460</v>
      </c>
      <c r="C25" s="110">
        <v>1</v>
      </c>
      <c r="D25" s="371" t="s">
        <v>462</v>
      </c>
      <c r="E25" s="368" t="s">
        <v>594</v>
      </c>
      <c r="F25" s="369">
        <v>2</v>
      </c>
      <c r="G25" s="41">
        <v>2</v>
      </c>
      <c r="H25" s="41">
        <v>4</v>
      </c>
      <c r="I25" s="347" t="s">
        <v>467</v>
      </c>
      <c r="J25" s="347"/>
      <c r="K25" s="347"/>
      <c r="L25" s="347"/>
      <c r="M25" s="347"/>
      <c r="N25" s="161">
        <f>COUNTIF(I25:M25,"&gt;=1")+IF(I25="C1.1",3)+IF(J25="C1.2",3)+IF(K25="C3",5)+IF(I25="C2.1",3)+IF(J25="C2.2",3)+IF(I25="C1",6)+IF(J25="C2",6)+IF(I25="C.1",5)+IF(J25="C.2",5)</f>
        <v>6</v>
      </c>
      <c r="O25" s="237">
        <v>30</v>
      </c>
      <c r="P25" s="237">
        <v>34</v>
      </c>
      <c r="Q25" s="160">
        <f>P25-O25+1+IF(O25=20,-3)</f>
        <v>5</v>
      </c>
      <c r="R25" s="160">
        <f t="shared" si="26"/>
        <v>60</v>
      </c>
      <c r="S25" s="162">
        <f t="shared" si="27"/>
        <v>2</v>
      </c>
      <c r="T25" s="163"/>
      <c r="U25" s="248">
        <f t="shared" si="28"/>
        <v>45</v>
      </c>
      <c r="V25" s="241" t="s">
        <v>434</v>
      </c>
      <c r="W25" s="241">
        <v>1</v>
      </c>
      <c r="X25" s="162">
        <f t="shared" si="29"/>
        <v>45</v>
      </c>
      <c r="Y25" s="244"/>
      <c r="Z25" s="245"/>
      <c r="AA25" s="246"/>
    </row>
    <row r="26" spans="1:27" s="247" customFormat="1" ht="18" customHeight="1">
      <c r="A26" s="366"/>
      <c r="B26" s="367" t="s">
        <v>439</v>
      </c>
      <c r="C26" s="110">
        <v>1</v>
      </c>
      <c r="D26" s="371" t="s">
        <v>45</v>
      </c>
      <c r="E26" s="368" t="s">
        <v>22</v>
      </c>
      <c r="F26" s="369">
        <v>3</v>
      </c>
      <c r="G26" s="41"/>
      <c r="H26" s="41">
        <v>3</v>
      </c>
      <c r="I26" s="347">
        <v>7</v>
      </c>
      <c r="J26" s="347">
        <v>8</v>
      </c>
      <c r="K26" s="347"/>
      <c r="L26" s="347"/>
      <c r="M26" s="347"/>
      <c r="N26" s="161">
        <f>COUNTIF(I26:M26,"&gt;=1")+IF(I26="C1.1",3)+IF(J26="C1.2",3)+IF(K26="C3",5)+IF(I26="C2.1",3)+IF(J26="C2.2",3)+IF(I26="C1",6)+IF(J26="C2",6)+IF(I26="C.1",5)+IF(J26="C.2",5)</f>
        <v>2</v>
      </c>
      <c r="O26" s="237">
        <v>23</v>
      </c>
      <c r="P26" s="237">
        <v>37</v>
      </c>
      <c r="Q26" s="240">
        <f>P26-O26+1</f>
        <v>15</v>
      </c>
      <c r="R26" s="240">
        <f t="shared" si="26"/>
        <v>30</v>
      </c>
      <c r="S26" s="162">
        <f t="shared" si="27"/>
        <v>1</v>
      </c>
      <c r="T26" s="242"/>
      <c r="U26" s="243">
        <f t="shared" si="28"/>
        <v>30</v>
      </c>
      <c r="V26" s="241" t="s">
        <v>433</v>
      </c>
      <c r="W26" s="241">
        <v>1</v>
      </c>
      <c r="X26" s="241">
        <f t="shared" si="29"/>
        <v>30</v>
      </c>
      <c r="Y26" s="244"/>
      <c r="Z26" s="245"/>
      <c r="AA26" s="246"/>
    </row>
    <row r="27" spans="1:27" s="247" customFormat="1" ht="18" customHeight="1">
      <c r="A27" s="366"/>
      <c r="B27" s="367" t="s">
        <v>460</v>
      </c>
      <c r="C27" s="110">
        <v>1</v>
      </c>
      <c r="D27" s="371" t="s">
        <v>45</v>
      </c>
      <c r="E27" s="368" t="s">
        <v>22</v>
      </c>
      <c r="F27" s="369">
        <v>3</v>
      </c>
      <c r="G27" s="41"/>
      <c r="H27" s="41">
        <v>5</v>
      </c>
      <c r="I27" s="347">
        <v>11</v>
      </c>
      <c r="J27" s="347">
        <v>12</v>
      </c>
      <c r="K27" s="347"/>
      <c r="L27" s="347"/>
      <c r="M27" s="347"/>
      <c r="N27" s="161">
        <f>COUNTIF(I27:M27,"&gt;=1")+IF(I27="C1.1",3)+IF(J27="C1.2",3)+IF(K27="C3",5)+IF(I27="C2.1",3)+IF(J27="C2.2",3)+IF(I27="C1",6)+IF(J27="C2",6)+IF(I27="C.1",5)+IF(J27="C.2",5)</f>
        <v>2</v>
      </c>
      <c r="O27" s="237">
        <v>23</v>
      </c>
      <c r="P27" s="237">
        <v>37</v>
      </c>
      <c r="Q27" s="160">
        <f t="shared" ref="Q27:Q37" si="30">P27-O27+1+IF(O27=20,-3)</f>
        <v>15</v>
      </c>
      <c r="R27" s="160">
        <f t="shared" si="26"/>
        <v>30</v>
      </c>
      <c r="S27" s="162">
        <f t="shared" si="27"/>
        <v>1</v>
      </c>
      <c r="T27" s="163"/>
      <c r="U27" s="248">
        <f t="shared" si="28"/>
        <v>30</v>
      </c>
      <c r="V27" s="241" t="s">
        <v>433</v>
      </c>
      <c r="W27" s="241">
        <v>1</v>
      </c>
      <c r="X27" s="162">
        <f t="shared" si="29"/>
        <v>30</v>
      </c>
      <c r="Y27" s="244"/>
      <c r="Z27" s="245"/>
      <c r="AA27" s="246"/>
    </row>
    <row r="28" spans="1:27" s="247" customFormat="1" ht="18" customHeight="1">
      <c r="A28" s="366"/>
      <c r="B28" s="367" t="s">
        <v>567</v>
      </c>
      <c r="C28" s="110">
        <v>1</v>
      </c>
      <c r="D28" s="371" t="s">
        <v>461</v>
      </c>
      <c r="E28" s="368" t="s">
        <v>583</v>
      </c>
      <c r="F28" s="369">
        <v>5</v>
      </c>
      <c r="G28" s="41">
        <v>4</v>
      </c>
      <c r="H28" s="41"/>
      <c r="I28" s="347">
        <v>7</v>
      </c>
      <c r="J28" s="347">
        <v>8</v>
      </c>
      <c r="K28" s="347">
        <v>9</v>
      </c>
      <c r="L28" s="347">
        <v>10</v>
      </c>
      <c r="M28" s="347">
        <v>11</v>
      </c>
      <c r="N28" s="161">
        <f t="shared" ref="N28:N33" si="31">COUNTIF(I28:M28,"&gt;=1")+IF(I28="C1.1",3)+IF(J28="C1.2",3)+IF(K28="C3",5)+IF(I28="C2.1",3)+IF(J28="C2.2",3)+IF(I28="C1",6)+IF(J28="C2",6)+IF(I28="C.1",5)+IF(J28="C.2",5)</f>
        <v>5</v>
      </c>
      <c r="O28" s="237">
        <v>23</v>
      </c>
      <c r="P28" s="237">
        <v>37</v>
      </c>
      <c r="Q28" s="160">
        <f t="shared" si="30"/>
        <v>15</v>
      </c>
      <c r="R28" s="160">
        <f t="shared" si="26"/>
        <v>75</v>
      </c>
      <c r="S28" s="162">
        <f t="shared" si="27"/>
        <v>1</v>
      </c>
      <c r="T28" s="163"/>
      <c r="U28" s="248">
        <f t="shared" si="28"/>
        <v>75</v>
      </c>
      <c r="V28" s="241" t="s">
        <v>433</v>
      </c>
      <c r="W28" s="241">
        <v>1</v>
      </c>
      <c r="X28" s="162">
        <f t="shared" si="29"/>
        <v>75</v>
      </c>
      <c r="Y28" s="244"/>
      <c r="Z28" s="245"/>
      <c r="AA28" s="246"/>
    </row>
    <row r="29" spans="1:27" s="247" customFormat="1" ht="18" customHeight="1">
      <c r="A29" s="366"/>
      <c r="B29" s="367" t="s">
        <v>568</v>
      </c>
      <c r="C29" s="110">
        <v>1</v>
      </c>
      <c r="D29" s="371" t="s">
        <v>617</v>
      </c>
      <c r="E29" s="368" t="s">
        <v>583</v>
      </c>
      <c r="F29" s="369">
        <v>5</v>
      </c>
      <c r="G29" s="41">
        <v>4</v>
      </c>
      <c r="H29" s="41"/>
      <c r="I29" s="347">
        <v>8</v>
      </c>
      <c r="J29" s="347">
        <v>9</v>
      </c>
      <c r="K29" s="347">
        <v>10</v>
      </c>
      <c r="L29" s="347">
        <v>11</v>
      </c>
      <c r="M29" s="347">
        <v>12</v>
      </c>
      <c r="N29" s="161">
        <f t="shared" si="31"/>
        <v>5</v>
      </c>
      <c r="O29" s="237">
        <v>23</v>
      </c>
      <c r="P29" s="237">
        <v>37</v>
      </c>
      <c r="Q29" s="160">
        <f t="shared" si="30"/>
        <v>15</v>
      </c>
      <c r="R29" s="160">
        <f t="shared" ref="R29:R37" si="32">Q29*N29*S29</f>
        <v>75</v>
      </c>
      <c r="S29" s="162">
        <f t="shared" ref="S29:S37" si="33">COUNTIF(G29:H29,"&gt;1")</f>
        <v>1</v>
      </c>
      <c r="T29" s="163"/>
      <c r="U29" s="248">
        <f t="shared" ref="U29:U37" si="34">ROUND(IF(V29="TH",R29*0.75),1)+IF(V29="LT",R29)</f>
        <v>75</v>
      </c>
      <c r="V29" s="241" t="s">
        <v>433</v>
      </c>
      <c r="W29" s="241">
        <v>1</v>
      </c>
      <c r="X29" s="162">
        <f t="shared" ref="X29:X37" si="35">W29*U29</f>
        <v>75</v>
      </c>
      <c r="Y29" s="244"/>
      <c r="Z29" s="245"/>
      <c r="AA29" s="246"/>
    </row>
    <row r="30" spans="1:27" s="247" customFormat="1" ht="18" customHeight="1">
      <c r="A30" s="366"/>
      <c r="B30" s="367" t="s">
        <v>569</v>
      </c>
      <c r="C30" s="110">
        <v>1</v>
      </c>
      <c r="D30" s="371" t="s">
        <v>617</v>
      </c>
      <c r="E30" s="368" t="s">
        <v>583</v>
      </c>
      <c r="F30" s="369">
        <v>5</v>
      </c>
      <c r="G30" s="41"/>
      <c r="H30" s="41">
        <v>7</v>
      </c>
      <c r="I30" s="347">
        <v>1</v>
      </c>
      <c r="J30" s="347">
        <v>2</v>
      </c>
      <c r="K30" s="347">
        <v>3</v>
      </c>
      <c r="L30" s="347">
        <v>4</v>
      </c>
      <c r="M30" s="347">
        <v>5</v>
      </c>
      <c r="N30" s="161">
        <f t="shared" si="31"/>
        <v>5</v>
      </c>
      <c r="O30" s="237">
        <v>23</v>
      </c>
      <c r="P30" s="237">
        <v>37</v>
      </c>
      <c r="Q30" s="160">
        <f t="shared" si="30"/>
        <v>15</v>
      </c>
      <c r="R30" s="160">
        <f t="shared" si="32"/>
        <v>75</v>
      </c>
      <c r="S30" s="162">
        <f t="shared" si="33"/>
        <v>1</v>
      </c>
      <c r="T30" s="163"/>
      <c r="U30" s="248">
        <f t="shared" si="34"/>
        <v>75</v>
      </c>
      <c r="V30" s="241" t="s">
        <v>433</v>
      </c>
      <c r="W30" s="241">
        <v>1</v>
      </c>
      <c r="X30" s="162">
        <f t="shared" si="35"/>
        <v>75</v>
      </c>
      <c r="Y30" s="244"/>
      <c r="Z30" s="245"/>
      <c r="AA30" s="246"/>
    </row>
    <row r="31" spans="1:27" s="247" customFormat="1" ht="18" customHeight="1">
      <c r="A31" s="366"/>
      <c r="B31" s="367" t="s">
        <v>570</v>
      </c>
      <c r="C31" s="110">
        <v>1</v>
      </c>
      <c r="D31" s="371" t="s">
        <v>461</v>
      </c>
      <c r="E31" s="368" t="s">
        <v>583</v>
      </c>
      <c r="F31" s="369">
        <v>5</v>
      </c>
      <c r="G31" s="41">
        <v>2</v>
      </c>
      <c r="H31" s="41"/>
      <c r="I31" s="347">
        <v>7</v>
      </c>
      <c r="J31" s="347">
        <v>8</v>
      </c>
      <c r="K31" s="347">
        <v>9</v>
      </c>
      <c r="L31" s="347">
        <v>10</v>
      </c>
      <c r="M31" s="347">
        <v>11</v>
      </c>
      <c r="N31" s="161">
        <f t="shared" si="31"/>
        <v>5</v>
      </c>
      <c r="O31" s="237">
        <v>23</v>
      </c>
      <c r="P31" s="237">
        <v>37</v>
      </c>
      <c r="Q31" s="160">
        <f t="shared" si="30"/>
        <v>15</v>
      </c>
      <c r="R31" s="160">
        <f t="shared" si="32"/>
        <v>75</v>
      </c>
      <c r="S31" s="162">
        <f t="shared" si="33"/>
        <v>1</v>
      </c>
      <c r="T31" s="163"/>
      <c r="U31" s="248">
        <f t="shared" si="34"/>
        <v>75</v>
      </c>
      <c r="V31" s="241" t="s">
        <v>433</v>
      </c>
      <c r="W31" s="241">
        <v>1</v>
      </c>
      <c r="X31" s="162">
        <f t="shared" si="35"/>
        <v>75</v>
      </c>
      <c r="Y31" s="244"/>
      <c r="Z31" s="245"/>
      <c r="AA31" s="246"/>
    </row>
    <row r="32" spans="1:27" s="247" customFormat="1" ht="18" customHeight="1">
      <c r="A32" s="366"/>
      <c r="B32" s="367" t="s">
        <v>571</v>
      </c>
      <c r="C32" s="110">
        <v>1</v>
      </c>
      <c r="D32" s="371" t="s">
        <v>585</v>
      </c>
      <c r="E32" s="368" t="s">
        <v>583</v>
      </c>
      <c r="F32" s="369">
        <v>5</v>
      </c>
      <c r="G32" s="41"/>
      <c r="H32" s="41">
        <v>3</v>
      </c>
      <c r="I32" s="347">
        <v>7</v>
      </c>
      <c r="J32" s="347">
        <v>8</v>
      </c>
      <c r="K32" s="347">
        <v>9</v>
      </c>
      <c r="L32" s="347">
        <v>10</v>
      </c>
      <c r="M32" s="347">
        <v>11</v>
      </c>
      <c r="N32" s="161">
        <f>COUNTIF(I32:M32,"&gt;=1")+IF(I32="C1.1",3)+IF(J32="C1.2",3)+IF(K32="C3",5)+IF(I32="C2.1",3)+IF(J32="C2.2",3)+IF(I32="C1",6)+IF(J32="C2",6)+IF(I32="C.1",5)+IF(J32="C.2",5)</f>
        <v>5</v>
      </c>
      <c r="O32" s="237">
        <v>23</v>
      </c>
      <c r="P32" s="237">
        <v>37</v>
      </c>
      <c r="Q32" s="160">
        <f t="shared" si="30"/>
        <v>15</v>
      </c>
      <c r="R32" s="160">
        <f t="shared" si="32"/>
        <v>75</v>
      </c>
      <c r="S32" s="162">
        <f t="shared" si="33"/>
        <v>1</v>
      </c>
      <c r="T32" s="163"/>
      <c r="U32" s="248">
        <f t="shared" si="34"/>
        <v>75</v>
      </c>
      <c r="V32" s="241" t="s">
        <v>433</v>
      </c>
      <c r="W32" s="241">
        <v>1</v>
      </c>
      <c r="X32" s="162">
        <f t="shared" si="35"/>
        <v>75</v>
      </c>
      <c r="Y32" s="244"/>
      <c r="Z32" s="245"/>
      <c r="AA32" s="246"/>
    </row>
    <row r="33" spans="1:27" s="247" customFormat="1" ht="18" customHeight="1">
      <c r="A33" s="366"/>
      <c r="B33" s="367"/>
      <c r="C33" s="110">
        <v>1</v>
      </c>
      <c r="D33" s="371"/>
      <c r="E33" s="368"/>
      <c r="F33" s="369"/>
      <c r="G33" s="41"/>
      <c r="H33" s="41"/>
      <c r="I33" s="347"/>
      <c r="J33" s="347"/>
      <c r="K33" s="347"/>
      <c r="L33" s="347"/>
      <c r="M33" s="347"/>
      <c r="N33" s="161">
        <f t="shared" si="31"/>
        <v>0</v>
      </c>
      <c r="O33" s="237"/>
      <c r="P33" s="237"/>
      <c r="Q33" s="160">
        <f t="shared" si="30"/>
        <v>1</v>
      </c>
      <c r="R33" s="160">
        <f t="shared" si="32"/>
        <v>0</v>
      </c>
      <c r="S33" s="162">
        <f t="shared" si="33"/>
        <v>0</v>
      </c>
      <c r="T33" s="163"/>
      <c r="U33" s="248">
        <f t="shared" si="34"/>
        <v>0</v>
      </c>
      <c r="V33" s="241" t="s">
        <v>434</v>
      </c>
      <c r="W33" s="241">
        <v>1</v>
      </c>
      <c r="X33" s="162">
        <f t="shared" si="35"/>
        <v>0</v>
      </c>
      <c r="Y33" s="244"/>
      <c r="Z33" s="245"/>
      <c r="AA33" s="246"/>
    </row>
    <row r="34" spans="1:27" s="247" customFormat="1" ht="18" customHeight="1">
      <c r="A34" s="366"/>
      <c r="B34" s="367"/>
      <c r="C34" s="110">
        <v>1</v>
      </c>
      <c r="D34" s="371"/>
      <c r="E34" s="368"/>
      <c r="F34" s="369"/>
      <c r="G34" s="41"/>
      <c r="H34" s="41"/>
      <c r="I34" s="347"/>
      <c r="J34" s="347"/>
      <c r="K34" s="347"/>
      <c r="L34" s="347"/>
      <c r="M34" s="347"/>
      <c r="N34" s="161">
        <f>COUNTIF(I34:M34,"&gt;=1")+IF(I34="C1.1",3)+IF(J34="C1.2",3)+IF(K34="C3",5)+IF(I34="C2.1",3)+IF(J34="C2.2",3)+IF(I34="C1",6)+IF(J34="C2",6)+IF(I34="C.1",5)+IF(J34="C.2",5)</f>
        <v>0</v>
      </c>
      <c r="O34" s="237"/>
      <c r="P34" s="237"/>
      <c r="Q34" s="160">
        <f t="shared" si="30"/>
        <v>1</v>
      </c>
      <c r="R34" s="160">
        <f t="shared" si="32"/>
        <v>0</v>
      </c>
      <c r="S34" s="162">
        <f t="shared" si="33"/>
        <v>0</v>
      </c>
      <c r="T34" s="163"/>
      <c r="U34" s="248">
        <f t="shared" si="34"/>
        <v>0</v>
      </c>
      <c r="V34" s="241" t="s">
        <v>434</v>
      </c>
      <c r="W34" s="241">
        <v>1</v>
      </c>
      <c r="X34" s="162">
        <f t="shared" si="35"/>
        <v>0</v>
      </c>
      <c r="Y34" s="244"/>
      <c r="Z34" s="245"/>
      <c r="AA34" s="246"/>
    </row>
    <row r="35" spans="1:27" s="247" customFormat="1" ht="18" customHeight="1">
      <c r="A35" s="366"/>
      <c r="B35" s="367"/>
      <c r="C35" s="110">
        <v>1</v>
      </c>
      <c r="D35" s="371"/>
      <c r="E35" s="368"/>
      <c r="F35" s="369"/>
      <c r="G35" s="41"/>
      <c r="H35" s="41"/>
      <c r="I35" s="347"/>
      <c r="J35" s="347"/>
      <c r="K35" s="347"/>
      <c r="L35" s="347"/>
      <c r="M35" s="347"/>
      <c r="N35" s="161">
        <f>COUNTIF(I35:M35,"&gt;=1")+IF(I35="C1.1",3)+IF(J35="C1.2",3)+IF(K35="C3",5)+IF(I35="C2.1",3)+IF(J35="C2.2",3)+IF(I35="C1",6)+IF(J35="C2",6)+IF(I35="C.1",5)+IF(J35="C.2",5)</f>
        <v>0</v>
      </c>
      <c r="O35" s="237"/>
      <c r="P35" s="237"/>
      <c r="Q35" s="160">
        <f t="shared" si="30"/>
        <v>1</v>
      </c>
      <c r="R35" s="160">
        <f t="shared" si="32"/>
        <v>0</v>
      </c>
      <c r="S35" s="162">
        <f t="shared" si="33"/>
        <v>0</v>
      </c>
      <c r="T35" s="163"/>
      <c r="U35" s="248">
        <f t="shared" si="34"/>
        <v>0</v>
      </c>
      <c r="V35" s="241" t="s">
        <v>434</v>
      </c>
      <c r="W35" s="241">
        <v>1</v>
      </c>
      <c r="X35" s="162">
        <f t="shared" si="35"/>
        <v>0</v>
      </c>
      <c r="Y35" s="244"/>
      <c r="Z35" s="245"/>
      <c r="AA35" s="246"/>
    </row>
    <row r="36" spans="1:27" s="247" customFormat="1" ht="18" customHeight="1">
      <c r="A36" s="366"/>
      <c r="B36" s="367"/>
      <c r="C36" s="110">
        <v>1</v>
      </c>
      <c r="D36" s="371"/>
      <c r="E36" s="368"/>
      <c r="F36" s="369"/>
      <c r="G36" s="41"/>
      <c r="H36" s="41"/>
      <c r="I36" s="347"/>
      <c r="J36" s="347"/>
      <c r="K36" s="347"/>
      <c r="L36" s="347"/>
      <c r="M36" s="347"/>
      <c r="N36" s="161">
        <f>COUNTIF(I36:M36,"&gt;=1")+IF(I36="C1.1",3)+IF(J36="C1.2",3)+IF(K36="C3",5)+IF(I36="C2.1",3)+IF(J36="C2.2",3)+IF(I36="C1",6)+IF(J36="C2",6)+IF(I36="C.1",5)+IF(J36="C.2",5)</f>
        <v>0</v>
      </c>
      <c r="O36" s="237"/>
      <c r="P36" s="237"/>
      <c r="Q36" s="160">
        <f t="shared" si="30"/>
        <v>1</v>
      </c>
      <c r="R36" s="160">
        <f t="shared" si="32"/>
        <v>0</v>
      </c>
      <c r="S36" s="162">
        <f t="shared" si="33"/>
        <v>0</v>
      </c>
      <c r="T36" s="163"/>
      <c r="U36" s="248">
        <f t="shared" si="34"/>
        <v>0</v>
      </c>
      <c r="V36" s="241" t="s">
        <v>434</v>
      </c>
      <c r="W36" s="241">
        <v>1</v>
      </c>
      <c r="X36" s="162">
        <f t="shared" si="35"/>
        <v>0</v>
      </c>
      <c r="Y36" s="244"/>
      <c r="Z36" s="245"/>
      <c r="AA36" s="246"/>
    </row>
    <row r="37" spans="1:27" s="247" customFormat="1" ht="18" customHeight="1">
      <c r="A37" s="366"/>
      <c r="B37" s="367"/>
      <c r="C37" s="110">
        <v>1</v>
      </c>
      <c r="D37" s="371"/>
      <c r="E37" s="368"/>
      <c r="F37" s="369"/>
      <c r="G37" s="41"/>
      <c r="H37" s="41"/>
      <c r="I37" s="347"/>
      <c r="J37" s="347"/>
      <c r="K37" s="347"/>
      <c r="L37" s="347"/>
      <c r="M37" s="347"/>
      <c r="N37" s="161">
        <f>COUNTIF(I37:M37,"&gt;=1")+IF(I37="C1.1",3)+IF(J37="C1.2",3)+IF(K37="C3",5)+IF(I37="C2.1",3)+IF(J37="C2.2",3)+IF(I37="C1",6)+IF(J37="C2",6)+IF(I37="C.1",5)+IF(J37="C.2",5)</f>
        <v>0</v>
      </c>
      <c r="O37" s="237"/>
      <c r="P37" s="237"/>
      <c r="Q37" s="160">
        <f t="shared" si="30"/>
        <v>1</v>
      </c>
      <c r="R37" s="160">
        <f t="shared" si="32"/>
        <v>0</v>
      </c>
      <c r="S37" s="162">
        <f t="shared" si="33"/>
        <v>0</v>
      </c>
      <c r="T37" s="163"/>
      <c r="U37" s="248">
        <f t="shared" si="34"/>
        <v>0</v>
      </c>
      <c r="V37" s="241" t="s">
        <v>434</v>
      </c>
      <c r="W37" s="241">
        <v>1</v>
      </c>
      <c r="X37" s="162">
        <f t="shared" si="35"/>
        <v>0</v>
      </c>
      <c r="Y37" s="244"/>
      <c r="Z37" s="245"/>
      <c r="AA37" s="246"/>
    </row>
    <row r="38" spans="1:27" s="257" customFormat="1" ht="16.5" customHeight="1">
      <c r="A38" s="281"/>
      <c r="B38" s="292" t="s">
        <v>575</v>
      </c>
      <c r="C38" s="382"/>
      <c r="D38" s="293"/>
      <c r="E38" s="284"/>
      <c r="F38" s="284"/>
      <c r="G38" s="284"/>
      <c r="H38" s="284"/>
      <c r="I38" s="284"/>
      <c r="J38" s="284"/>
      <c r="K38" s="284"/>
      <c r="L38" s="284"/>
      <c r="M38" s="284"/>
      <c r="N38" s="284"/>
      <c r="O38" s="284"/>
      <c r="P38" s="284"/>
      <c r="Q38" s="284"/>
      <c r="R38" s="284"/>
      <c r="S38" s="284"/>
      <c r="T38" s="284"/>
      <c r="U38" s="284"/>
      <c r="V38" s="284"/>
      <c r="W38" s="284"/>
      <c r="X38" s="252">
        <v>61</v>
      </c>
      <c r="Y38" s="255"/>
      <c r="Z38" s="256"/>
      <c r="AA38" s="251"/>
    </row>
    <row r="39" spans="1:27" s="14" customFormat="1" ht="17.25" customHeight="1">
      <c r="A39" s="277"/>
      <c r="B39" s="353" t="s">
        <v>443</v>
      </c>
      <c r="C39" s="354">
        <v>1</v>
      </c>
      <c r="D39" s="353"/>
      <c r="E39" s="353" t="s">
        <v>561</v>
      </c>
      <c r="F39" s="359">
        <v>4</v>
      </c>
      <c r="G39" s="39"/>
      <c r="H39" s="39"/>
      <c r="I39" s="347"/>
      <c r="J39" s="347"/>
      <c r="K39" s="347"/>
      <c r="L39" s="347"/>
      <c r="M39" s="347"/>
      <c r="N39" s="161">
        <f t="shared" ref="N39:N49" si="36">COUNTIF(I39:M39,"&gt;=1")+IF(I39="C1.1",3)+IF(J39="C1.2",3)+IF(K39="C3",5)+IF(I39="C2.1",3)+IF(J39="C2.2",3)+IF(I39="C1",6)+IF(J39="C2",6)+IF(I39="C.1",5)+IF(J39="C.2",5)</f>
        <v>0</v>
      </c>
      <c r="O39" s="237"/>
      <c r="P39" s="237"/>
      <c r="Q39" s="160">
        <f t="shared" ref="Q39:Q49" si="37">P39-O39+1</f>
        <v>1</v>
      </c>
      <c r="R39" s="160">
        <f t="shared" ref="R39:R49" si="38">Q39*N39*S39</f>
        <v>0</v>
      </c>
      <c r="S39" s="162">
        <f t="shared" ref="S39:S49" si="39">COUNTIF(G39:H39,"&gt;1")</f>
        <v>0</v>
      </c>
      <c r="T39" s="163"/>
      <c r="U39" s="248">
        <f t="shared" ref="U39:U49" si="40">ROUND(IF(V39="TH",R39*0.75),1)+IF(V39="LT",R39)</f>
        <v>0</v>
      </c>
      <c r="V39" s="162" t="s">
        <v>433</v>
      </c>
      <c r="W39" s="241">
        <v>1</v>
      </c>
      <c r="X39" s="162">
        <f t="shared" ref="X39:X49" si="41">W39*U39</f>
        <v>0</v>
      </c>
      <c r="Y39" s="119"/>
      <c r="Z39" s="120"/>
      <c r="AA39" s="121"/>
    </row>
    <row r="40" spans="1:27" s="14" customFormat="1" ht="15" customHeight="1">
      <c r="A40" s="277"/>
      <c r="B40" s="353" t="s">
        <v>444</v>
      </c>
      <c r="C40" s="354">
        <v>1</v>
      </c>
      <c r="D40" s="353"/>
      <c r="E40" s="353" t="s">
        <v>561</v>
      </c>
      <c r="F40" s="359">
        <v>4</v>
      </c>
      <c r="G40" s="39"/>
      <c r="H40" s="39"/>
      <c r="I40" s="347"/>
      <c r="J40" s="347"/>
      <c r="K40" s="347"/>
      <c r="L40" s="347"/>
      <c r="M40" s="347"/>
      <c r="N40" s="161">
        <f>COUNTIF(I40:M40,"&gt;=1")+IF(I40="C1.1",3)+IF(J40="C1.2",3)+IF(K40="C3",5)+IF(I40="C2.1",3)+IF(J40="C2.2",3)+IF(I40="C1",6)+IF(J40="C2",6)+IF(I40="C.1",5)+IF(J40="C.2",5)</f>
        <v>0</v>
      </c>
      <c r="O40" s="237"/>
      <c r="P40" s="237"/>
      <c r="Q40" s="160">
        <f>P40-O40+1</f>
        <v>1</v>
      </c>
      <c r="R40" s="160">
        <f>Q40*N40*S40</f>
        <v>0</v>
      </c>
      <c r="S40" s="162">
        <f>COUNTIF(G40:H40,"&gt;1")</f>
        <v>0</v>
      </c>
      <c r="T40" s="163"/>
      <c r="U40" s="248">
        <f>ROUND(IF(V40="TH",R40*0.75),1)+IF(V40="LT",R40)</f>
        <v>0</v>
      </c>
      <c r="V40" s="162" t="s">
        <v>433</v>
      </c>
      <c r="W40" s="241">
        <v>1</v>
      </c>
      <c r="X40" s="162">
        <f>W40*U40</f>
        <v>0</v>
      </c>
      <c r="Y40" s="119"/>
      <c r="Z40" s="120"/>
      <c r="AA40" s="121"/>
    </row>
    <row r="41" spans="1:27" s="14" customFormat="1" ht="17.25" customHeight="1">
      <c r="A41" s="277"/>
      <c r="B41" s="353" t="s">
        <v>445</v>
      </c>
      <c r="C41" s="354">
        <v>1</v>
      </c>
      <c r="D41" s="353" t="s">
        <v>614</v>
      </c>
      <c r="E41" s="353" t="s">
        <v>561</v>
      </c>
      <c r="F41" s="359">
        <v>4</v>
      </c>
      <c r="G41" s="39">
        <v>2</v>
      </c>
      <c r="H41" s="39"/>
      <c r="I41" s="347">
        <v>1</v>
      </c>
      <c r="J41" s="347">
        <v>2</v>
      </c>
      <c r="K41" s="347">
        <v>3</v>
      </c>
      <c r="L41" s="347">
        <v>4</v>
      </c>
      <c r="M41" s="347"/>
      <c r="N41" s="161">
        <f>COUNTIF(I41:M41,"&gt;=1")+IF(I41="C1.1",3)+IF(J41="C1.2",3)+IF(K41="C3",5)+IF(I41="C2.1",3)+IF(J41="C2.2",3)+IF(I41="C1",6)+IF(J41="C2",6)+IF(I41="C.1",5)+IF(J41="C.2",5)</f>
        <v>4</v>
      </c>
      <c r="O41" s="237">
        <v>25</v>
      </c>
      <c r="P41" s="237">
        <v>39</v>
      </c>
      <c r="Q41" s="160">
        <f>P41-O41+1</f>
        <v>15</v>
      </c>
      <c r="R41" s="160">
        <f>Q41*N41*S41</f>
        <v>60</v>
      </c>
      <c r="S41" s="162">
        <f>COUNTIF(G41:H41,"&gt;1")</f>
        <v>1</v>
      </c>
      <c r="T41" s="163"/>
      <c r="U41" s="248">
        <f>ROUND(IF(V41="TH",R41*0.75),1)+IF(V41="LT",R41)</f>
        <v>60</v>
      </c>
      <c r="V41" s="162" t="s">
        <v>433</v>
      </c>
      <c r="W41" s="241">
        <v>1</v>
      </c>
      <c r="X41" s="162">
        <f>W41*U41</f>
        <v>60</v>
      </c>
      <c r="Y41" s="119"/>
      <c r="Z41" s="120"/>
      <c r="AA41" s="121"/>
    </row>
    <row r="42" spans="1:27" s="14" customFormat="1" ht="15.75" customHeight="1">
      <c r="A42" s="277"/>
      <c r="B42" s="353" t="s">
        <v>446</v>
      </c>
      <c r="C42" s="354">
        <v>1</v>
      </c>
      <c r="D42" s="353" t="s">
        <v>614</v>
      </c>
      <c r="E42" s="353" t="s">
        <v>561</v>
      </c>
      <c r="F42" s="359">
        <v>4</v>
      </c>
      <c r="G42" s="39"/>
      <c r="H42" s="39">
        <v>3</v>
      </c>
      <c r="I42" s="347">
        <v>7</v>
      </c>
      <c r="J42" s="347">
        <v>8</v>
      </c>
      <c r="K42" s="347">
        <v>9</v>
      </c>
      <c r="L42" s="347">
        <v>10</v>
      </c>
      <c r="M42" s="347"/>
      <c r="N42" s="161">
        <f t="shared" si="36"/>
        <v>4</v>
      </c>
      <c r="O42" s="237">
        <v>25</v>
      </c>
      <c r="P42" s="237">
        <v>39</v>
      </c>
      <c r="Q42" s="160">
        <f t="shared" si="37"/>
        <v>15</v>
      </c>
      <c r="R42" s="160">
        <f t="shared" si="38"/>
        <v>60</v>
      </c>
      <c r="S42" s="162">
        <f t="shared" si="39"/>
        <v>1</v>
      </c>
      <c r="T42" s="163"/>
      <c r="U42" s="248">
        <f t="shared" si="40"/>
        <v>60</v>
      </c>
      <c r="V42" s="162" t="s">
        <v>433</v>
      </c>
      <c r="W42" s="241">
        <v>1</v>
      </c>
      <c r="X42" s="162">
        <f t="shared" si="41"/>
        <v>60</v>
      </c>
      <c r="Y42" s="119"/>
      <c r="Z42" s="120"/>
      <c r="AA42" s="121"/>
    </row>
    <row r="43" spans="1:27" s="14" customFormat="1" ht="17.25" customHeight="1">
      <c r="A43" s="277"/>
      <c r="B43" s="353" t="s">
        <v>447</v>
      </c>
      <c r="C43" s="354">
        <v>1</v>
      </c>
      <c r="D43" s="353" t="s">
        <v>9</v>
      </c>
      <c r="E43" s="353" t="s">
        <v>561</v>
      </c>
      <c r="F43" s="359">
        <v>4</v>
      </c>
      <c r="G43" s="39">
        <v>4</v>
      </c>
      <c r="H43" s="39"/>
      <c r="I43" s="347">
        <v>1</v>
      </c>
      <c r="J43" s="347">
        <v>2</v>
      </c>
      <c r="K43" s="347">
        <v>3</v>
      </c>
      <c r="L43" s="347">
        <v>4</v>
      </c>
      <c r="M43" s="347"/>
      <c r="N43" s="161">
        <f>COUNTIF(I43:M43,"&gt;=1")+IF(I43="C1.1",3)+IF(J43="C1.2",3)+IF(K43="C3",5)+IF(I43="C2.1",3)+IF(J43="C2.2",3)+IF(I43="C1",6)+IF(J43="C2",6)+IF(I43="C.1",5)+IF(J43="C.2",5)</f>
        <v>4</v>
      </c>
      <c r="O43" s="237">
        <v>25</v>
      </c>
      <c r="P43" s="237">
        <v>39</v>
      </c>
      <c r="Q43" s="160">
        <f>P43-O43+1</f>
        <v>15</v>
      </c>
      <c r="R43" s="160">
        <f>Q43*N43*S43</f>
        <v>60</v>
      </c>
      <c r="S43" s="162">
        <f>COUNTIF(G43:H43,"&gt;1")</f>
        <v>1</v>
      </c>
      <c r="T43" s="163"/>
      <c r="U43" s="248">
        <f>ROUND(IF(V43="TH",R43*0.75),1)+IF(V43="LT",R43)</f>
        <v>60</v>
      </c>
      <c r="V43" s="162" t="s">
        <v>433</v>
      </c>
      <c r="W43" s="241">
        <v>1</v>
      </c>
      <c r="X43" s="162">
        <f>W43*U43</f>
        <v>60</v>
      </c>
      <c r="Y43" s="119"/>
      <c r="Z43" s="120"/>
      <c r="AA43" s="121"/>
    </row>
    <row r="44" spans="1:27" s="14" customFormat="1" ht="17.25" customHeight="1">
      <c r="A44" s="277"/>
      <c r="B44" s="353" t="s">
        <v>448</v>
      </c>
      <c r="C44" s="354">
        <v>1</v>
      </c>
      <c r="D44" s="353" t="s">
        <v>614</v>
      </c>
      <c r="E44" s="353" t="s">
        <v>561</v>
      </c>
      <c r="F44" s="359">
        <v>4</v>
      </c>
      <c r="G44" s="39"/>
      <c r="H44" s="39">
        <v>3</v>
      </c>
      <c r="I44" s="347">
        <v>1</v>
      </c>
      <c r="J44" s="347">
        <v>2</v>
      </c>
      <c r="K44" s="347">
        <v>3</v>
      </c>
      <c r="L44" s="347">
        <v>4</v>
      </c>
      <c r="M44" s="347"/>
      <c r="N44" s="161">
        <f t="shared" si="36"/>
        <v>4</v>
      </c>
      <c r="O44" s="237">
        <v>25</v>
      </c>
      <c r="P44" s="237">
        <v>39</v>
      </c>
      <c r="Q44" s="160">
        <f t="shared" si="37"/>
        <v>15</v>
      </c>
      <c r="R44" s="160">
        <f t="shared" si="38"/>
        <v>60</v>
      </c>
      <c r="S44" s="162">
        <f t="shared" si="39"/>
        <v>1</v>
      </c>
      <c r="T44" s="163"/>
      <c r="U44" s="248">
        <f t="shared" si="40"/>
        <v>60</v>
      </c>
      <c r="V44" s="162" t="s">
        <v>433</v>
      </c>
      <c r="W44" s="241">
        <v>1</v>
      </c>
      <c r="X44" s="162">
        <f t="shared" si="41"/>
        <v>60</v>
      </c>
      <c r="Y44" s="373"/>
      <c r="Z44" s="120"/>
      <c r="AA44" s="121"/>
    </row>
    <row r="45" spans="1:27" s="14" customFormat="1" ht="17.25" customHeight="1">
      <c r="A45" s="277"/>
      <c r="B45" s="353" t="s">
        <v>449</v>
      </c>
      <c r="C45" s="354">
        <v>1</v>
      </c>
      <c r="D45" s="353"/>
      <c r="E45" s="353" t="s">
        <v>561</v>
      </c>
      <c r="F45" s="359">
        <v>4</v>
      </c>
      <c r="G45" s="39"/>
      <c r="H45" s="39"/>
      <c r="I45" s="347"/>
      <c r="J45" s="347"/>
      <c r="K45" s="347"/>
      <c r="L45" s="347"/>
      <c r="M45" s="347"/>
      <c r="N45" s="161">
        <f>COUNTIF(I45:M45,"&gt;=1")+IF(I45="C1.1",3)+IF(J45="C1.2",3)+IF(K45="C3",5)+IF(I45="C2.1",3)+IF(J45="C2.2",3)+IF(I45="C1",6)+IF(J45="C2",6)+IF(I45="C.1",5)+IF(J45="C.2",5)</f>
        <v>0</v>
      </c>
      <c r="O45" s="237"/>
      <c r="P45" s="237"/>
      <c r="Q45" s="160">
        <f>P45-O45+1</f>
        <v>1</v>
      </c>
      <c r="R45" s="160">
        <f>Q45*N45*S45</f>
        <v>0</v>
      </c>
      <c r="S45" s="162">
        <f>COUNTIF(G45:H45,"&gt;1")</f>
        <v>0</v>
      </c>
      <c r="T45" s="163"/>
      <c r="U45" s="248">
        <f>ROUND(IF(V45="TH",R45*0.75),1)+IF(V45="LT",R45)</f>
        <v>0</v>
      </c>
      <c r="V45" s="162" t="s">
        <v>433</v>
      </c>
      <c r="W45" s="241">
        <v>1</v>
      </c>
      <c r="X45" s="162">
        <f>W45*U45</f>
        <v>0</v>
      </c>
      <c r="Y45" s="119"/>
      <c r="Z45" s="120"/>
      <c r="AA45" s="121"/>
    </row>
    <row r="46" spans="1:27" s="14" customFormat="1" ht="16.5" customHeight="1">
      <c r="A46" s="277"/>
      <c r="B46" s="353" t="s">
        <v>596</v>
      </c>
      <c r="C46" s="354"/>
      <c r="D46" s="353"/>
      <c r="E46" s="353" t="s">
        <v>561</v>
      </c>
      <c r="F46" s="359">
        <v>3</v>
      </c>
      <c r="G46" s="39"/>
      <c r="H46" s="39"/>
      <c r="I46" s="347"/>
      <c r="J46" s="347"/>
      <c r="K46" s="347"/>
      <c r="L46" s="347"/>
      <c r="M46" s="347"/>
      <c r="N46" s="161">
        <f t="shared" si="36"/>
        <v>0</v>
      </c>
      <c r="O46" s="237"/>
      <c r="P46" s="237"/>
      <c r="Q46" s="160">
        <f t="shared" si="37"/>
        <v>1</v>
      </c>
      <c r="R46" s="160">
        <f t="shared" si="38"/>
        <v>0</v>
      </c>
      <c r="S46" s="162">
        <f t="shared" si="39"/>
        <v>0</v>
      </c>
      <c r="T46" s="163"/>
      <c r="U46" s="248">
        <f t="shared" si="40"/>
        <v>0</v>
      </c>
      <c r="V46" s="162" t="s">
        <v>433</v>
      </c>
      <c r="W46" s="241">
        <v>1</v>
      </c>
      <c r="X46" s="162">
        <f t="shared" si="41"/>
        <v>0</v>
      </c>
      <c r="Y46" s="119"/>
      <c r="Z46" s="120"/>
      <c r="AA46" s="121"/>
    </row>
    <row r="47" spans="1:27" s="14" customFormat="1" ht="17.25" customHeight="1">
      <c r="A47" s="277"/>
      <c r="B47" s="353" t="s">
        <v>613</v>
      </c>
      <c r="C47" s="354"/>
      <c r="D47" s="353"/>
      <c r="E47" s="353" t="s">
        <v>599</v>
      </c>
      <c r="F47" s="359">
        <v>1</v>
      </c>
      <c r="G47" s="39"/>
      <c r="H47" s="39"/>
      <c r="I47" s="347"/>
      <c r="J47" s="347"/>
      <c r="K47" s="347"/>
      <c r="L47" s="347"/>
      <c r="M47" s="347"/>
      <c r="N47" s="161">
        <f>COUNTIF(I47:M47,"&gt;=1")+IF(I47="C1.1",3)+IF(J47="C1.2",3)+IF(K47="C3",5)+IF(I47="C2.1",3)+IF(J47="C2.2",3)+IF(I47="C1",6)+IF(J47="C2",6)+IF(I47="C.1",5)+IF(J47="C.2",5)</f>
        <v>0</v>
      </c>
      <c r="O47" s="237"/>
      <c r="P47" s="237"/>
      <c r="Q47" s="160">
        <f>P47-O47+1</f>
        <v>1</v>
      </c>
      <c r="R47" s="160">
        <f>Q47*N47*S47</f>
        <v>0</v>
      </c>
      <c r="S47" s="162">
        <f>COUNTIF(G47:H47,"&gt;1")</f>
        <v>0</v>
      </c>
      <c r="T47" s="163"/>
      <c r="U47" s="248">
        <f>ROUND(IF(V47="TH",R47*0.75),1)+IF(V47="LT",R47)</f>
        <v>0</v>
      </c>
      <c r="V47" s="162" t="s">
        <v>433</v>
      </c>
      <c r="W47" s="241">
        <v>1</v>
      </c>
      <c r="X47" s="162">
        <f>W47*U47</f>
        <v>0</v>
      </c>
      <c r="Y47" s="373"/>
      <c r="Z47" s="120"/>
      <c r="AA47" s="121"/>
    </row>
    <row r="48" spans="1:27" s="14" customFormat="1" ht="17.25" customHeight="1">
      <c r="A48" s="277"/>
      <c r="B48" s="353" t="s">
        <v>613</v>
      </c>
      <c r="C48" s="354"/>
      <c r="D48" s="353"/>
      <c r="E48" s="353" t="s">
        <v>600</v>
      </c>
      <c r="F48" s="359">
        <v>2</v>
      </c>
      <c r="G48" s="39"/>
      <c r="H48" s="39"/>
      <c r="I48" s="347"/>
      <c r="J48" s="347"/>
      <c r="K48" s="347"/>
      <c r="L48" s="347"/>
      <c r="M48" s="347"/>
      <c r="N48" s="161">
        <f t="shared" si="36"/>
        <v>0</v>
      </c>
      <c r="O48" s="237"/>
      <c r="P48" s="237"/>
      <c r="Q48" s="160">
        <f t="shared" si="37"/>
        <v>1</v>
      </c>
      <c r="R48" s="160">
        <f t="shared" si="38"/>
        <v>0</v>
      </c>
      <c r="S48" s="162">
        <f t="shared" si="39"/>
        <v>0</v>
      </c>
      <c r="T48" s="163"/>
      <c r="U48" s="248">
        <f t="shared" si="40"/>
        <v>0</v>
      </c>
      <c r="V48" s="162" t="s">
        <v>433</v>
      </c>
      <c r="W48" s="241">
        <v>1</v>
      </c>
      <c r="X48" s="162">
        <f t="shared" si="41"/>
        <v>0</v>
      </c>
      <c r="Y48" s="119"/>
      <c r="Z48" s="120"/>
      <c r="AA48" s="121"/>
    </row>
    <row r="49" spans="1:27" s="14" customFormat="1" ht="17.25" customHeight="1">
      <c r="A49" s="277"/>
      <c r="B49" s="353" t="s">
        <v>613</v>
      </c>
      <c r="C49" s="354"/>
      <c r="D49" s="353"/>
      <c r="E49" s="353" t="s">
        <v>601</v>
      </c>
      <c r="F49" s="359">
        <v>2</v>
      </c>
      <c r="G49" s="39"/>
      <c r="H49" s="39"/>
      <c r="I49" s="347"/>
      <c r="J49" s="347"/>
      <c r="K49" s="347"/>
      <c r="L49" s="347"/>
      <c r="M49" s="347"/>
      <c r="N49" s="161">
        <f t="shared" si="36"/>
        <v>0</v>
      </c>
      <c r="O49" s="237"/>
      <c r="P49" s="237"/>
      <c r="Q49" s="160">
        <f t="shared" si="37"/>
        <v>1</v>
      </c>
      <c r="R49" s="160">
        <f t="shared" si="38"/>
        <v>0</v>
      </c>
      <c r="S49" s="162">
        <f t="shared" si="39"/>
        <v>0</v>
      </c>
      <c r="T49" s="163"/>
      <c r="U49" s="248">
        <f t="shared" si="40"/>
        <v>0</v>
      </c>
      <c r="V49" s="162" t="s">
        <v>433</v>
      </c>
      <c r="W49" s="241">
        <v>1</v>
      </c>
      <c r="X49" s="162">
        <f t="shared" si="41"/>
        <v>0</v>
      </c>
      <c r="Y49" s="373"/>
      <c r="Z49" s="120"/>
      <c r="AA49" s="121"/>
    </row>
    <row r="50" spans="1:27" s="14" customFormat="1" ht="17.25" customHeight="1">
      <c r="A50" s="277"/>
      <c r="B50" s="353" t="s">
        <v>613</v>
      </c>
      <c r="C50" s="354"/>
      <c r="D50" s="353"/>
      <c r="E50" s="353" t="s">
        <v>602</v>
      </c>
      <c r="F50" s="359">
        <v>4</v>
      </c>
      <c r="G50" s="39"/>
      <c r="H50" s="39"/>
      <c r="I50" s="347"/>
      <c r="J50" s="347"/>
      <c r="K50" s="347"/>
      <c r="L50" s="347"/>
      <c r="M50" s="347"/>
      <c r="N50" s="161">
        <f t="shared" ref="N50:N53" si="42">COUNTIF(I50:M50,"&gt;=1")+IF(I50="C1.1",3)+IF(J50="C1.2",3)+IF(K50="C3",5)+IF(I50="C2.1",3)+IF(J50="C2.2",3)+IF(I50="C1",6)+IF(J50="C2",6)+IF(I50="C.1",5)+IF(J50="C.2",5)</f>
        <v>0</v>
      </c>
      <c r="O50" s="237"/>
      <c r="P50" s="237"/>
      <c r="Q50" s="160">
        <f t="shared" ref="Q50:Q53" si="43">P50-O50+1</f>
        <v>1</v>
      </c>
      <c r="R50" s="160">
        <f t="shared" ref="R50:R53" si="44">Q50*N50*S50</f>
        <v>0</v>
      </c>
      <c r="S50" s="162">
        <f t="shared" ref="S50:S53" si="45">COUNTIF(G50:H50,"&gt;1")</f>
        <v>0</v>
      </c>
      <c r="T50" s="163"/>
      <c r="U50" s="248">
        <f t="shared" ref="U50:U53" si="46">ROUND(IF(V50="TH",R50*0.75),1)+IF(V50="LT",R50)</f>
        <v>0</v>
      </c>
      <c r="V50" s="162" t="s">
        <v>434</v>
      </c>
      <c r="W50" s="241">
        <v>2</v>
      </c>
      <c r="X50" s="162">
        <f t="shared" ref="X50:X53" si="47">W50*U50</f>
        <v>0</v>
      </c>
      <c r="Y50" s="119"/>
      <c r="Z50" s="120"/>
      <c r="AA50" s="121"/>
    </row>
    <row r="51" spans="1:27" s="14" customFormat="1" ht="18.75" customHeight="1">
      <c r="A51" s="355"/>
      <c r="B51" s="353" t="s">
        <v>573</v>
      </c>
      <c r="C51" s="354"/>
      <c r="D51" s="356"/>
      <c r="E51" s="353" t="s">
        <v>612</v>
      </c>
      <c r="F51" s="359">
        <v>2</v>
      </c>
      <c r="G51" s="39"/>
      <c r="H51" s="39"/>
      <c r="I51" s="347"/>
      <c r="J51" s="347"/>
      <c r="K51" s="347"/>
      <c r="L51" s="347"/>
      <c r="M51" s="347"/>
      <c r="N51" s="161">
        <f t="shared" si="42"/>
        <v>0</v>
      </c>
      <c r="O51" s="237"/>
      <c r="P51" s="237"/>
      <c r="Q51" s="160">
        <f t="shared" si="43"/>
        <v>1</v>
      </c>
      <c r="R51" s="160">
        <f t="shared" si="44"/>
        <v>0</v>
      </c>
      <c r="S51" s="162">
        <f t="shared" si="45"/>
        <v>0</v>
      </c>
      <c r="T51" s="163"/>
      <c r="U51" s="248">
        <f t="shared" si="46"/>
        <v>0</v>
      </c>
      <c r="V51" s="162" t="s">
        <v>434</v>
      </c>
      <c r="W51" s="241">
        <v>1</v>
      </c>
      <c r="X51" s="162">
        <f t="shared" si="47"/>
        <v>0</v>
      </c>
      <c r="Y51" s="119"/>
      <c r="Z51" s="321"/>
      <c r="AA51" s="121"/>
    </row>
    <row r="52" spans="1:27" s="14" customFormat="1" ht="18" customHeight="1">
      <c r="A52" s="355"/>
      <c r="B52" s="353" t="s">
        <v>573</v>
      </c>
      <c r="C52" s="354"/>
      <c r="D52" s="356"/>
      <c r="E52" s="353" t="s">
        <v>609</v>
      </c>
      <c r="F52" s="359">
        <v>2</v>
      </c>
      <c r="G52" s="39"/>
      <c r="H52" s="39"/>
      <c r="I52" s="347"/>
      <c r="J52" s="347"/>
      <c r="K52" s="347"/>
      <c r="L52" s="347"/>
      <c r="M52" s="347"/>
      <c r="N52" s="161">
        <f t="shared" si="42"/>
        <v>0</v>
      </c>
      <c r="O52" s="237"/>
      <c r="P52" s="237"/>
      <c r="Q52" s="160">
        <f t="shared" si="43"/>
        <v>1</v>
      </c>
      <c r="R52" s="160">
        <f t="shared" si="44"/>
        <v>0</v>
      </c>
      <c r="S52" s="162">
        <f t="shared" si="45"/>
        <v>0</v>
      </c>
      <c r="T52" s="163"/>
      <c r="U52" s="248">
        <f t="shared" si="46"/>
        <v>0</v>
      </c>
      <c r="V52" s="162" t="s">
        <v>434</v>
      </c>
      <c r="W52" s="241">
        <v>1</v>
      </c>
      <c r="X52" s="162">
        <f t="shared" si="47"/>
        <v>0</v>
      </c>
      <c r="Y52" s="119"/>
      <c r="Z52" s="321"/>
      <c r="AA52" s="121"/>
    </row>
    <row r="53" spans="1:27" s="14" customFormat="1" ht="14.25" customHeight="1">
      <c r="A53" s="355"/>
      <c r="B53" s="353" t="s">
        <v>443</v>
      </c>
      <c r="C53" s="354"/>
      <c r="D53" s="356"/>
      <c r="E53" s="353" t="s">
        <v>597</v>
      </c>
      <c r="F53" s="359">
        <v>1</v>
      </c>
      <c r="G53" s="39"/>
      <c r="H53" s="39"/>
      <c r="I53" s="347"/>
      <c r="J53" s="347"/>
      <c r="K53" s="347"/>
      <c r="L53" s="347"/>
      <c r="M53" s="347"/>
      <c r="N53" s="161">
        <f t="shared" si="42"/>
        <v>0</v>
      </c>
      <c r="O53" s="237"/>
      <c r="P53" s="237"/>
      <c r="Q53" s="160">
        <f t="shared" si="43"/>
        <v>1</v>
      </c>
      <c r="R53" s="160">
        <f t="shared" si="44"/>
        <v>0</v>
      </c>
      <c r="S53" s="162">
        <f t="shared" si="45"/>
        <v>0</v>
      </c>
      <c r="T53" s="163"/>
      <c r="U53" s="248">
        <f t="shared" si="46"/>
        <v>0</v>
      </c>
      <c r="V53" s="162" t="s">
        <v>433</v>
      </c>
      <c r="W53" s="241">
        <v>1</v>
      </c>
      <c r="X53" s="162">
        <f t="shared" si="47"/>
        <v>0</v>
      </c>
      <c r="Y53" s="119"/>
      <c r="Z53" s="321"/>
      <c r="AA53" s="121"/>
    </row>
    <row r="54" spans="1:27" s="14" customFormat="1" ht="17.25" customHeight="1">
      <c r="A54" s="355"/>
      <c r="B54" s="353" t="s">
        <v>444</v>
      </c>
      <c r="C54" s="354"/>
      <c r="D54" s="356"/>
      <c r="E54" s="353" t="s">
        <v>597</v>
      </c>
      <c r="F54" s="359">
        <v>1</v>
      </c>
      <c r="G54" s="39"/>
      <c r="H54" s="39"/>
      <c r="I54" s="347"/>
      <c r="J54" s="347"/>
      <c r="K54" s="347"/>
      <c r="L54" s="347"/>
      <c r="M54" s="347"/>
      <c r="N54" s="161">
        <f t="shared" ref="N54:N64" si="48">COUNTIF(I54:M54,"&gt;=1")+IF(I54="C1.1",3)+IF(J54="C1.2",3)+IF(K54="C3",5)+IF(I54="C2.1",3)+IF(J54="C2.2",3)+IF(I54="C1",6)+IF(J54="C2",6)+IF(I54="C.1",5)+IF(J54="C.2",5)</f>
        <v>0</v>
      </c>
      <c r="O54" s="237"/>
      <c r="P54" s="237"/>
      <c r="Q54" s="160">
        <f t="shared" ref="Q54:Q62" si="49">P54-O54+1</f>
        <v>1</v>
      </c>
      <c r="R54" s="160">
        <f t="shared" ref="R54:R64" si="50">Q54*N54*S54</f>
        <v>0</v>
      </c>
      <c r="S54" s="162">
        <f t="shared" ref="S54:S64" si="51">COUNTIF(G54:H54,"&gt;1")</f>
        <v>0</v>
      </c>
      <c r="T54" s="163"/>
      <c r="U54" s="248">
        <f t="shared" ref="U54:U64" si="52">ROUND(IF(V54="TH",R54*0.75),1)+IF(V54="LT",R54)</f>
        <v>0</v>
      </c>
      <c r="V54" s="162" t="s">
        <v>433</v>
      </c>
      <c r="W54" s="241">
        <v>1</v>
      </c>
      <c r="X54" s="162">
        <f t="shared" ref="X54:X64" si="53">W54*U54</f>
        <v>0</v>
      </c>
      <c r="Y54" s="119"/>
      <c r="Z54" s="321"/>
      <c r="AA54" s="121"/>
    </row>
    <row r="55" spans="1:27" s="14" customFormat="1" ht="17.25" customHeight="1">
      <c r="A55" s="355"/>
      <c r="B55" s="353" t="s">
        <v>445</v>
      </c>
      <c r="C55" s="354"/>
      <c r="D55" s="353" t="s">
        <v>614</v>
      </c>
      <c r="E55" s="353" t="s">
        <v>597</v>
      </c>
      <c r="F55" s="359">
        <v>1</v>
      </c>
      <c r="G55" s="39">
        <v>2</v>
      </c>
      <c r="H55" s="39"/>
      <c r="I55" s="347"/>
      <c r="J55" s="347"/>
      <c r="K55" s="347"/>
      <c r="L55" s="347"/>
      <c r="M55" s="347">
        <v>5</v>
      </c>
      <c r="N55" s="161">
        <f t="shared" si="48"/>
        <v>1</v>
      </c>
      <c r="O55" s="237">
        <v>25</v>
      </c>
      <c r="P55" s="237">
        <v>39</v>
      </c>
      <c r="Q55" s="160">
        <f t="shared" si="49"/>
        <v>15</v>
      </c>
      <c r="R55" s="160">
        <f t="shared" si="50"/>
        <v>15</v>
      </c>
      <c r="S55" s="162">
        <f t="shared" si="51"/>
        <v>1</v>
      </c>
      <c r="T55" s="163"/>
      <c r="U55" s="248">
        <f t="shared" si="52"/>
        <v>15</v>
      </c>
      <c r="V55" s="162" t="s">
        <v>433</v>
      </c>
      <c r="W55" s="241">
        <v>1</v>
      </c>
      <c r="X55" s="162">
        <f t="shared" si="53"/>
        <v>15</v>
      </c>
      <c r="Y55" s="119"/>
      <c r="Z55" s="321"/>
      <c r="AA55" s="121"/>
    </row>
    <row r="56" spans="1:27" s="14" customFormat="1" ht="17.25" customHeight="1">
      <c r="A56" s="355"/>
      <c r="B56" s="353" t="s">
        <v>446</v>
      </c>
      <c r="C56" s="354"/>
      <c r="D56" s="353" t="s">
        <v>614</v>
      </c>
      <c r="E56" s="353" t="s">
        <v>597</v>
      </c>
      <c r="F56" s="359">
        <v>1</v>
      </c>
      <c r="G56" s="39"/>
      <c r="H56" s="39">
        <v>3</v>
      </c>
      <c r="I56" s="347"/>
      <c r="J56" s="347"/>
      <c r="K56" s="347"/>
      <c r="L56" s="347"/>
      <c r="M56" s="347">
        <v>11</v>
      </c>
      <c r="N56" s="161">
        <f t="shared" si="48"/>
        <v>1</v>
      </c>
      <c r="O56" s="237">
        <v>25</v>
      </c>
      <c r="P56" s="237">
        <v>39</v>
      </c>
      <c r="Q56" s="160">
        <f t="shared" si="49"/>
        <v>15</v>
      </c>
      <c r="R56" s="160">
        <f t="shared" si="50"/>
        <v>15</v>
      </c>
      <c r="S56" s="162">
        <f t="shared" si="51"/>
        <v>1</v>
      </c>
      <c r="T56" s="163"/>
      <c r="U56" s="248">
        <f t="shared" si="52"/>
        <v>15</v>
      </c>
      <c r="V56" s="162" t="s">
        <v>433</v>
      </c>
      <c r="W56" s="241">
        <v>1</v>
      </c>
      <c r="X56" s="162">
        <f t="shared" si="53"/>
        <v>15</v>
      </c>
      <c r="Y56" s="119"/>
      <c r="Z56" s="321"/>
      <c r="AA56" s="121"/>
    </row>
    <row r="57" spans="1:27" s="14" customFormat="1" ht="17.25" customHeight="1">
      <c r="A57" s="355"/>
      <c r="B57" s="353" t="s">
        <v>447</v>
      </c>
      <c r="C57" s="354"/>
      <c r="D57" s="353" t="s">
        <v>9</v>
      </c>
      <c r="E57" s="353" t="s">
        <v>597</v>
      </c>
      <c r="F57" s="359">
        <v>1</v>
      </c>
      <c r="G57" s="39">
        <v>4</v>
      </c>
      <c r="H57" s="39"/>
      <c r="I57" s="347"/>
      <c r="J57" s="347"/>
      <c r="K57" s="347"/>
      <c r="L57" s="347"/>
      <c r="M57" s="347">
        <v>5</v>
      </c>
      <c r="N57" s="161">
        <f t="shared" si="48"/>
        <v>1</v>
      </c>
      <c r="O57" s="237">
        <v>25</v>
      </c>
      <c r="P57" s="237">
        <v>39</v>
      </c>
      <c r="Q57" s="160">
        <f t="shared" si="49"/>
        <v>15</v>
      </c>
      <c r="R57" s="160">
        <f t="shared" si="50"/>
        <v>15</v>
      </c>
      <c r="S57" s="162">
        <f t="shared" si="51"/>
        <v>1</v>
      </c>
      <c r="T57" s="163"/>
      <c r="U57" s="248">
        <f t="shared" si="52"/>
        <v>15</v>
      </c>
      <c r="V57" s="162" t="s">
        <v>433</v>
      </c>
      <c r="W57" s="241">
        <v>1</v>
      </c>
      <c r="X57" s="162">
        <f t="shared" si="53"/>
        <v>15</v>
      </c>
      <c r="Y57" s="119"/>
      <c r="Z57" s="321"/>
      <c r="AA57" s="121"/>
    </row>
    <row r="58" spans="1:27" s="14" customFormat="1" ht="17.25" customHeight="1">
      <c r="A58" s="355"/>
      <c r="B58" s="353" t="s">
        <v>448</v>
      </c>
      <c r="C58" s="354"/>
      <c r="D58" s="353" t="s">
        <v>614</v>
      </c>
      <c r="E58" s="353" t="s">
        <v>597</v>
      </c>
      <c r="F58" s="359">
        <v>1</v>
      </c>
      <c r="G58" s="39"/>
      <c r="H58" s="39">
        <v>3</v>
      </c>
      <c r="I58" s="347"/>
      <c r="J58" s="347"/>
      <c r="K58" s="347"/>
      <c r="L58" s="347"/>
      <c r="M58" s="347">
        <v>5</v>
      </c>
      <c r="N58" s="161">
        <f t="shared" si="48"/>
        <v>1</v>
      </c>
      <c r="O58" s="237">
        <v>25</v>
      </c>
      <c r="P58" s="237">
        <v>39</v>
      </c>
      <c r="Q58" s="160">
        <f t="shared" si="49"/>
        <v>15</v>
      </c>
      <c r="R58" s="160">
        <f t="shared" si="50"/>
        <v>15</v>
      </c>
      <c r="S58" s="162">
        <f t="shared" si="51"/>
        <v>1</v>
      </c>
      <c r="T58" s="163"/>
      <c r="U58" s="248">
        <f t="shared" si="52"/>
        <v>15</v>
      </c>
      <c r="V58" s="162" t="s">
        <v>433</v>
      </c>
      <c r="W58" s="241">
        <v>1</v>
      </c>
      <c r="X58" s="162">
        <f t="shared" si="53"/>
        <v>15</v>
      </c>
      <c r="Y58" s="119"/>
      <c r="Z58" s="321"/>
      <c r="AA58" s="121"/>
    </row>
    <row r="59" spans="1:27" s="14" customFormat="1" ht="17.25" customHeight="1">
      <c r="A59" s="355"/>
      <c r="B59" s="353" t="s">
        <v>449</v>
      </c>
      <c r="C59" s="354"/>
      <c r="D59" s="356"/>
      <c r="E59" s="353" t="s">
        <v>597</v>
      </c>
      <c r="F59" s="359">
        <v>1</v>
      </c>
      <c r="G59" s="39"/>
      <c r="H59" s="39"/>
      <c r="I59" s="347"/>
      <c r="J59" s="347"/>
      <c r="K59" s="347"/>
      <c r="L59" s="347"/>
      <c r="M59" s="347"/>
      <c r="N59" s="161">
        <f>COUNTIF(I59:M59,"&gt;=1")+IF(I59="C1.1",3)+IF(J59="C1.2",3)+IF(K59="C3",5)+IF(I59="C2.1",3)+IF(J59="C2.2",3)+IF(I59="C1",6)+IF(J59="C2",6)+IF(I59="C.1",5)+IF(J59="C.2",5)</f>
        <v>0</v>
      </c>
      <c r="O59" s="237"/>
      <c r="P59" s="237"/>
      <c r="Q59" s="160">
        <f>P59-O59+1</f>
        <v>1</v>
      </c>
      <c r="R59" s="160">
        <f>Q59*N59*S59</f>
        <v>0</v>
      </c>
      <c r="S59" s="162">
        <f>COUNTIF(G59:H59,"&gt;1")</f>
        <v>0</v>
      </c>
      <c r="T59" s="163"/>
      <c r="U59" s="248">
        <f>ROUND(IF(V59="TH",R59*0.75),1)+IF(V59="LT",R59)</f>
        <v>0</v>
      </c>
      <c r="V59" s="162" t="s">
        <v>433</v>
      </c>
      <c r="W59" s="241">
        <v>1</v>
      </c>
      <c r="X59" s="162">
        <f>W59*U59</f>
        <v>0</v>
      </c>
      <c r="Y59" s="119"/>
      <c r="Z59" s="321"/>
      <c r="AA59" s="121"/>
    </row>
    <row r="60" spans="1:27" s="14" customFormat="1" ht="17.25" customHeight="1">
      <c r="A60" s="355"/>
      <c r="B60" s="353" t="s">
        <v>596</v>
      </c>
      <c r="C60" s="354"/>
      <c r="D60" s="356"/>
      <c r="E60" s="353" t="s">
        <v>597</v>
      </c>
      <c r="F60" s="359">
        <v>1</v>
      </c>
      <c r="G60" s="39"/>
      <c r="H60" s="39"/>
      <c r="I60" s="347"/>
      <c r="J60" s="347"/>
      <c r="K60" s="347"/>
      <c r="L60" s="347"/>
      <c r="M60" s="347"/>
      <c r="N60" s="161">
        <f t="shared" si="48"/>
        <v>0</v>
      </c>
      <c r="O60" s="237"/>
      <c r="P60" s="237"/>
      <c r="Q60" s="160">
        <f t="shared" si="49"/>
        <v>1</v>
      </c>
      <c r="R60" s="160">
        <f t="shared" si="50"/>
        <v>0</v>
      </c>
      <c r="S60" s="162">
        <f t="shared" si="51"/>
        <v>0</v>
      </c>
      <c r="T60" s="163"/>
      <c r="U60" s="248">
        <f t="shared" si="52"/>
        <v>0</v>
      </c>
      <c r="V60" s="162" t="s">
        <v>433</v>
      </c>
      <c r="W60" s="241">
        <v>1</v>
      </c>
      <c r="X60" s="162">
        <f t="shared" si="53"/>
        <v>0</v>
      </c>
      <c r="Y60" s="119"/>
      <c r="Z60" s="321"/>
      <c r="AA60" s="121"/>
    </row>
    <row r="61" spans="1:27" s="14" customFormat="1" ht="17.25" customHeight="1">
      <c r="A61" s="355"/>
      <c r="B61" s="353" t="s">
        <v>452</v>
      </c>
      <c r="C61" s="354"/>
      <c r="D61" s="356"/>
      <c r="E61" s="353" t="s">
        <v>597</v>
      </c>
      <c r="F61" s="359">
        <v>1</v>
      </c>
      <c r="G61" s="39"/>
      <c r="H61" s="39"/>
      <c r="I61" s="347"/>
      <c r="J61" s="347"/>
      <c r="K61" s="347"/>
      <c r="L61" s="347"/>
      <c r="M61" s="347"/>
      <c r="N61" s="161">
        <f t="shared" si="48"/>
        <v>0</v>
      </c>
      <c r="O61" s="237"/>
      <c r="P61" s="237"/>
      <c r="Q61" s="160">
        <f t="shared" si="49"/>
        <v>1</v>
      </c>
      <c r="R61" s="160">
        <f t="shared" si="50"/>
        <v>0</v>
      </c>
      <c r="S61" s="162">
        <f t="shared" si="51"/>
        <v>0</v>
      </c>
      <c r="T61" s="163"/>
      <c r="U61" s="248">
        <f t="shared" si="52"/>
        <v>0</v>
      </c>
      <c r="V61" s="162" t="s">
        <v>433</v>
      </c>
      <c r="W61" s="241">
        <v>1</v>
      </c>
      <c r="X61" s="162">
        <f t="shared" si="53"/>
        <v>0</v>
      </c>
      <c r="Y61" s="119"/>
      <c r="Z61" s="321"/>
      <c r="AA61" s="121"/>
    </row>
    <row r="62" spans="1:27" s="14" customFormat="1" ht="20.25" customHeight="1">
      <c r="A62" s="355"/>
      <c r="B62" s="353" t="s">
        <v>443</v>
      </c>
      <c r="C62" s="354"/>
      <c r="D62" s="356"/>
      <c r="E62" s="353" t="s">
        <v>598</v>
      </c>
      <c r="F62" s="359">
        <v>1</v>
      </c>
      <c r="G62" s="39"/>
      <c r="H62" s="39"/>
      <c r="I62" s="347"/>
      <c r="J62" s="347"/>
      <c r="K62" s="347"/>
      <c r="L62" s="347"/>
      <c r="M62" s="347"/>
      <c r="N62" s="161">
        <f t="shared" si="48"/>
        <v>0</v>
      </c>
      <c r="O62" s="237"/>
      <c r="P62" s="237"/>
      <c r="Q62" s="160">
        <f t="shared" si="49"/>
        <v>1</v>
      </c>
      <c r="R62" s="160">
        <f t="shared" si="50"/>
        <v>0</v>
      </c>
      <c r="S62" s="162">
        <f t="shared" si="51"/>
        <v>0</v>
      </c>
      <c r="T62" s="163"/>
      <c r="U62" s="248">
        <f t="shared" si="52"/>
        <v>0</v>
      </c>
      <c r="V62" s="162" t="s">
        <v>433</v>
      </c>
      <c r="W62" s="241">
        <v>1</v>
      </c>
      <c r="X62" s="162">
        <f t="shared" si="53"/>
        <v>0</v>
      </c>
      <c r="Y62" s="119"/>
      <c r="Z62" s="321"/>
      <c r="AA62" s="121"/>
    </row>
    <row r="63" spans="1:27" s="14" customFormat="1" ht="17.25" customHeight="1">
      <c r="A63" s="355"/>
      <c r="B63" s="353" t="s">
        <v>444</v>
      </c>
      <c r="C63" s="354"/>
      <c r="D63" s="356"/>
      <c r="E63" s="353" t="s">
        <v>598</v>
      </c>
      <c r="F63" s="359">
        <v>1</v>
      </c>
      <c r="G63" s="39"/>
      <c r="H63" s="39"/>
      <c r="I63" s="347"/>
      <c r="J63" s="347"/>
      <c r="K63" s="347"/>
      <c r="L63" s="347"/>
      <c r="M63" s="347"/>
      <c r="N63" s="161">
        <f t="shared" ref="N63" si="54">COUNTIF(I63:M63,"&gt;=1")+IF(I63="C1.1",3)+IF(J63="C1.2",3)+IF(K63="C3",5)+IF(I63="C2.1",3)+IF(J63="C2.2",3)+IF(I63="C1",6)+IF(J63="C2",6)+IF(I63="C.1",5)+IF(J63="C.2",5)</f>
        <v>0</v>
      </c>
      <c r="O63" s="237"/>
      <c r="P63" s="237"/>
      <c r="Q63" s="160">
        <f>P63-O63+1</f>
        <v>1</v>
      </c>
      <c r="R63" s="160">
        <f t="shared" ref="R63" si="55">Q63*N63*S63</f>
        <v>0</v>
      </c>
      <c r="S63" s="162">
        <f t="shared" ref="S63" si="56">COUNTIF(G63:H63,"&gt;1")</f>
        <v>0</v>
      </c>
      <c r="T63" s="163"/>
      <c r="U63" s="248">
        <f t="shared" ref="U63" si="57">ROUND(IF(V63="TH",R63*0.75),1)+IF(V63="LT",R63)</f>
        <v>0</v>
      </c>
      <c r="V63" s="162" t="s">
        <v>433</v>
      </c>
      <c r="W63" s="241">
        <v>1</v>
      </c>
      <c r="X63" s="162">
        <f t="shared" ref="X63" si="58">W63*U63</f>
        <v>0</v>
      </c>
      <c r="Y63" s="119"/>
      <c r="Z63" s="321"/>
      <c r="AA63" s="121"/>
    </row>
    <row r="64" spans="1:27" s="14" customFormat="1" ht="17.25" customHeight="1">
      <c r="A64" s="355"/>
      <c r="B64" s="353" t="s">
        <v>445</v>
      </c>
      <c r="C64" s="354"/>
      <c r="D64" s="356" t="s">
        <v>24</v>
      </c>
      <c r="E64" s="353" t="s">
        <v>598</v>
      </c>
      <c r="F64" s="359">
        <v>1</v>
      </c>
      <c r="G64" s="39">
        <v>2</v>
      </c>
      <c r="H64" s="39"/>
      <c r="I64" s="347"/>
      <c r="J64" s="347"/>
      <c r="K64" s="347"/>
      <c r="L64" s="347">
        <v>11</v>
      </c>
      <c r="M64" s="347">
        <v>12</v>
      </c>
      <c r="N64" s="161">
        <f t="shared" si="48"/>
        <v>2</v>
      </c>
      <c r="O64" s="237">
        <v>25</v>
      </c>
      <c r="P64" s="237">
        <v>32</v>
      </c>
      <c r="Q64" s="160">
        <f>P64-O64+1</f>
        <v>8</v>
      </c>
      <c r="R64" s="160">
        <f t="shared" si="50"/>
        <v>16</v>
      </c>
      <c r="S64" s="162">
        <f t="shared" si="51"/>
        <v>1</v>
      </c>
      <c r="T64" s="163"/>
      <c r="U64" s="248">
        <f t="shared" si="52"/>
        <v>16</v>
      </c>
      <c r="V64" s="162" t="s">
        <v>433</v>
      </c>
      <c r="W64" s="241">
        <v>1</v>
      </c>
      <c r="X64" s="162">
        <f t="shared" si="53"/>
        <v>16</v>
      </c>
      <c r="Y64" s="119"/>
      <c r="Z64" s="321"/>
      <c r="AA64" s="121"/>
    </row>
    <row r="65" spans="1:27" s="14" customFormat="1" ht="20.25" customHeight="1">
      <c r="A65" s="355"/>
      <c r="B65" s="353" t="s">
        <v>446</v>
      </c>
      <c r="C65" s="354"/>
      <c r="D65" s="356" t="s">
        <v>24</v>
      </c>
      <c r="E65" s="353" t="s">
        <v>598</v>
      </c>
      <c r="F65" s="359">
        <v>1</v>
      </c>
      <c r="G65" s="39">
        <v>4</v>
      </c>
      <c r="H65" s="39"/>
      <c r="I65" s="347">
        <v>7</v>
      </c>
      <c r="J65" s="347">
        <v>8</v>
      </c>
      <c r="K65" s="347"/>
      <c r="L65" s="347"/>
      <c r="M65" s="347"/>
      <c r="N65" s="161">
        <f t="shared" ref="N65:N105" si="59">COUNTIF(I65:M65,"&gt;=1")+IF(I65="C1.1",3)+IF(J65="C1.2",3)+IF(K65="C3",5)+IF(I65="C2.1",3)+IF(J65="C2.2",3)+IF(I65="C1",6)+IF(J65="C2",6)+IF(I65="C.1",5)+IF(J65="C.2",5)</f>
        <v>2</v>
      </c>
      <c r="O65" s="237">
        <v>25</v>
      </c>
      <c r="P65" s="237">
        <v>32</v>
      </c>
      <c r="Q65" s="160">
        <f>P65-O65+1</f>
        <v>8</v>
      </c>
      <c r="R65" s="160">
        <f t="shared" ref="R65:R68" si="60">Q65*N65*S65</f>
        <v>16</v>
      </c>
      <c r="S65" s="162">
        <f t="shared" ref="S65:S68" si="61">COUNTIF(G65:H65,"&gt;1")</f>
        <v>1</v>
      </c>
      <c r="T65" s="163"/>
      <c r="U65" s="248">
        <f t="shared" ref="U65:U68" si="62">ROUND(IF(V65="TH",R65*0.75),1)+IF(V65="LT",R65)</f>
        <v>16</v>
      </c>
      <c r="V65" s="162" t="s">
        <v>433</v>
      </c>
      <c r="W65" s="241">
        <v>1</v>
      </c>
      <c r="X65" s="162">
        <f t="shared" ref="X65:X105" si="63">W65*U65</f>
        <v>16</v>
      </c>
      <c r="Y65" s="119"/>
      <c r="Z65" s="321"/>
      <c r="AA65" s="121"/>
    </row>
    <row r="66" spans="1:27" s="14" customFormat="1" ht="18.75" customHeight="1">
      <c r="A66" s="355"/>
      <c r="B66" s="353" t="s">
        <v>447</v>
      </c>
      <c r="C66" s="354"/>
      <c r="D66" s="356" t="s">
        <v>462</v>
      </c>
      <c r="E66" s="353" t="s">
        <v>598</v>
      </c>
      <c r="F66" s="359">
        <v>1</v>
      </c>
      <c r="G66" s="39"/>
      <c r="H66" s="39">
        <v>4</v>
      </c>
      <c r="I66" s="347"/>
      <c r="J66" s="347"/>
      <c r="K66" s="347"/>
      <c r="L66" s="347">
        <v>11</v>
      </c>
      <c r="M66" s="347">
        <v>12</v>
      </c>
      <c r="N66" s="161">
        <f>COUNTIF(I66:M66,"&gt;=1")+IF(I66="C1.1",3)+IF(J66="C1.2",3)+IF(K66="C3",5)+IF(I66="C2.1",3)+IF(J66="C2.2",3)+IF(I66="C1",6)+IF(J66="C2",6)+IF(I66="C.1",5)+IF(J66="C.2",5)</f>
        <v>2</v>
      </c>
      <c r="O66" s="237">
        <v>25</v>
      </c>
      <c r="P66" s="237">
        <v>32</v>
      </c>
      <c r="Q66" s="160">
        <f>P66-O66+1+IF(O66=20,-3)</f>
        <v>8</v>
      </c>
      <c r="R66" s="160">
        <f t="shared" si="60"/>
        <v>16</v>
      </c>
      <c r="S66" s="162">
        <f t="shared" si="61"/>
        <v>1</v>
      </c>
      <c r="T66" s="163"/>
      <c r="U66" s="248">
        <f t="shared" si="62"/>
        <v>16</v>
      </c>
      <c r="V66" s="162" t="s">
        <v>433</v>
      </c>
      <c r="W66" s="241">
        <v>1</v>
      </c>
      <c r="X66" s="162">
        <f>W66*U66</f>
        <v>16</v>
      </c>
      <c r="Y66" s="119"/>
      <c r="Z66" s="321"/>
      <c r="AA66" s="121"/>
    </row>
    <row r="67" spans="1:27" s="14" customFormat="1" ht="18.75" customHeight="1">
      <c r="A67" s="355"/>
      <c r="B67" s="353" t="s">
        <v>448</v>
      </c>
      <c r="C67" s="354"/>
      <c r="D67" s="356" t="s">
        <v>462</v>
      </c>
      <c r="E67" s="353" t="s">
        <v>598</v>
      </c>
      <c r="F67" s="359">
        <v>1</v>
      </c>
      <c r="G67" s="39">
        <v>2</v>
      </c>
      <c r="H67" s="39"/>
      <c r="I67" s="347">
        <v>7</v>
      </c>
      <c r="J67" s="347">
        <v>8</v>
      </c>
      <c r="K67" s="347"/>
      <c r="L67" s="347"/>
      <c r="M67" s="347"/>
      <c r="N67" s="161">
        <f>COUNTIF(I67:M67,"&gt;=1")+IF(I67="C1.1",3)+IF(J67="C1.2",3)+IF(K67="C3",5)+IF(I67="C2.1",3)+IF(J67="C2.2",3)+IF(I67="C1",6)+IF(J67="C2",6)+IF(I67="C.1",5)+IF(J67="C.2",5)</f>
        <v>2</v>
      </c>
      <c r="O67" s="237">
        <v>25</v>
      </c>
      <c r="P67" s="237">
        <v>32</v>
      </c>
      <c r="Q67" s="160">
        <f>P67-O67+1+IF(O67=20,-3)</f>
        <v>8</v>
      </c>
      <c r="R67" s="160">
        <f t="shared" si="60"/>
        <v>16</v>
      </c>
      <c r="S67" s="162">
        <f t="shared" si="61"/>
        <v>1</v>
      </c>
      <c r="T67" s="163"/>
      <c r="U67" s="248">
        <f t="shared" si="62"/>
        <v>16</v>
      </c>
      <c r="V67" s="162" t="s">
        <v>433</v>
      </c>
      <c r="W67" s="241">
        <v>1</v>
      </c>
      <c r="X67" s="162">
        <f>W67*U67</f>
        <v>16</v>
      </c>
      <c r="Y67" s="373" t="s">
        <v>779</v>
      </c>
      <c r="Z67" s="321"/>
      <c r="AA67" s="121"/>
    </row>
    <row r="68" spans="1:27" s="14" customFormat="1" ht="18.75" customHeight="1">
      <c r="A68" s="355"/>
      <c r="B68" s="353" t="s">
        <v>449</v>
      </c>
      <c r="C68" s="354"/>
      <c r="D68" s="356"/>
      <c r="E68" s="353" t="s">
        <v>598</v>
      </c>
      <c r="F68" s="359">
        <v>1</v>
      </c>
      <c r="G68" s="39"/>
      <c r="H68" s="39"/>
      <c r="I68" s="347"/>
      <c r="J68" s="347"/>
      <c r="K68" s="347"/>
      <c r="L68" s="347"/>
      <c r="M68" s="347"/>
      <c r="N68" s="161">
        <f>COUNTIF(I68:M68,"&gt;=1")+IF(I68="C1.1",3)+IF(J68="C1.2",3)+IF(K68="C3",5)+IF(I68="C2.1",3)+IF(J68="C2.2",3)+IF(I68="C1",6)+IF(J68="C2",6)+IF(I68="C.1",5)+IF(J68="C.2",5)</f>
        <v>0</v>
      </c>
      <c r="O68" s="237"/>
      <c r="P68" s="237"/>
      <c r="Q68" s="160">
        <f>P68-O68+1+IF(O68=20,-3)</f>
        <v>1</v>
      </c>
      <c r="R68" s="160">
        <f t="shared" si="60"/>
        <v>0</v>
      </c>
      <c r="S68" s="162">
        <f t="shared" si="61"/>
        <v>0</v>
      </c>
      <c r="T68" s="163"/>
      <c r="U68" s="248">
        <f t="shared" si="62"/>
        <v>0</v>
      </c>
      <c r="V68" s="162" t="s">
        <v>433</v>
      </c>
      <c r="W68" s="241">
        <v>1</v>
      </c>
      <c r="X68" s="162">
        <f>W68*U68</f>
        <v>0</v>
      </c>
      <c r="Y68" s="119"/>
      <c r="Z68" s="321"/>
      <c r="AA68" s="121"/>
    </row>
    <row r="69" spans="1:27" s="14" customFormat="1" ht="18.75" customHeight="1">
      <c r="A69" s="355"/>
      <c r="B69" s="353" t="s">
        <v>596</v>
      </c>
      <c r="C69" s="354"/>
      <c r="D69" s="356"/>
      <c r="E69" s="353" t="s">
        <v>598</v>
      </c>
      <c r="F69" s="359">
        <v>1</v>
      </c>
      <c r="G69" s="39"/>
      <c r="H69" s="39"/>
      <c r="I69" s="347"/>
      <c r="J69" s="347"/>
      <c r="K69" s="347"/>
      <c r="L69" s="347"/>
      <c r="M69" s="347"/>
      <c r="N69" s="161">
        <f t="shared" si="59"/>
        <v>0</v>
      </c>
      <c r="O69" s="237"/>
      <c r="P69" s="237"/>
      <c r="Q69" s="160">
        <f t="shared" ref="Q69:Q105" si="64">P69-O69+1+IF(O69=20,-3)</f>
        <v>1</v>
      </c>
      <c r="R69" s="160">
        <f t="shared" ref="R69:R105" si="65">Q69*N69*S69</f>
        <v>0</v>
      </c>
      <c r="S69" s="162">
        <f t="shared" ref="S69:S105" si="66">COUNTIF(G69:H69,"&gt;1")</f>
        <v>0</v>
      </c>
      <c r="T69" s="163"/>
      <c r="U69" s="248">
        <f t="shared" ref="U69:U105" si="67">ROUND(IF(V69="TH",R69*0.75),1)+IF(V69="LT",R69)</f>
        <v>0</v>
      </c>
      <c r="V69" s="162" t="s">
        <v>433</v>
      </c>
      <c r="W69" s="241">
        <v>1</v>
      </c>
      <c r="X69" s="162">
        <f t="shared" si="63"/>
        <v>0</v>
      </c>
      <c r="Y69" s="119"/>
      <c r="Z69" s="321"/>
      <c r="AA69" s="121"/>
    </row>
    <row r="70" spans="1:27" s="14" customFormat="1" ht="18.75" customHeight="1">
      <c r="A70" s="355"/>
      <c r="B70" s="353" t="s">
        <v>452</v>
      </c>
      <c r="C70" s="354"/>
      <c r="D70" s="356"/>
      <c r="E70" s="353" t="s">
        <v>598</v>
      </c>
      <c r="F70" s="359">
        <v>1</v>
      </c>
      <c r="G70" s="39"/>
      <c r="H70" s="39"/>
      <c r="I70" s="347"/>
      <c r="J70" s="347"/>
      <c r="K70" s="347"/>
      <c r="L70" s="347"/>
      <c r="M70" s="347"/>
      <c r="N70" s="161">
        <f>COUNTIF(I70:M70,"&gt;=1")+IF(I70="C1.1",3)+IF(J70="C1.2",3)+IF(K70="C3",5)+IF(I70="C2.1",3)+IF(J70="C2.2",3)+IF(I70="C1",6)+IF(J70="C2",6)+IF(I70="C.1",5)+IF(J70="C.2",5)</f>
        <v>0</v>
      </c>
      <c r="O70" s="237"/>
      <c r="P70" s="237"/>
      <c r="Q70" s="160">
        <f>P70-O70+1+IF(O70=20,-3)</f>
        <v>1</v>
      </c>
      <c r="R70" s="160">
        <f>Q70*N70*S70</f>
        <v>0</v>
      </c>
      <c r="S70" s="162">
        <f>COUNTIF(G70:H70,"&gt;1")</f>
        <v>0</v>
      </c>
      <c r="T70" s="163"/>
      <c r="U70" s="248">
        <f>ROUND(IF(V70="TH",R70*0.75),1)+IF(V70="LT",R70)</f>
        <v>0</v>
      </c>
      <c r="V70" s="162" t="s">
        <v>433</v>
      </c>
      <c r="W70" s="241">
        <v>1</v>
      </c>
      <c r="X70" s="162">
        <f>W70*U70</f>
        <v>0</v>
      </c>
      <c r="Y70" s="119"/>
      <c r="Z70" s="321"/>
      <c r="AA70" s="121"/>
    </row>
    <row r="71" spans="1:27" s="14" customFormat="1" ht="18.75" customHeight="1">
      <c r="A71" s="355"/>
      <c r="B71" s="353" t="s">
        <v>613</v>
      </c>
      <c r="C71" s="354"/>
      <c r="D71" s="356"/>
      <c r="E71" s="353" t="s">
        <v>598</v>
      </c>
      <c r="F71" s="359">
        <v>1</v>
      </c>
      <c r="G71" s="39"/>
      <c r="H71" s="39"/>
      <c r="I71" s="347"/>
      <c r="J71" s="347"/>
      <c r="K71" s="347"/>
      <c r="L71" s="347"/>
      <c r="M71" s="347"/>
      <c r="N71" s="161">
        <f t="shared" si="59"/>
        <v>0</v>
      </c>
      <c r="O71" s="237"/>
      <c r="P71" s="237"/>
      <c r="Q71" s="160">
        <f t="shared" si="64"/>
        <v>1</v>
      </c>
      <c r="R71" s="160">
        <f t="shared" si="65"/>
        <v>0</v>
      </c>
      <c r="S71" s="162">
        <f t="shared" si="66"/>
        <v>0</v>
      </c>
      <c r="T71" s="163"/>
      <c r="U71" s="248">
        <f t="shared" si="67"/>
        <v>0</v>
      </c>
      <c r="V71" s="162" t="s">
        <v>433</v>
      </c>
      <c r="W71" s="241">
        <v>1</v>
      </c>
      <c r="X71" s="162">
        <f t="shared" si="63"/>
        <v>0</v>
      </c>
      <c r="Y71" s="119"/>
      <c r="Z71" s="321"/>
      <c r="AA71" s="121"/>
    </row>
    <row r="72" spans="1:27" s="14" customFormat="1" ht="18.75" customHeight="1">
      <c r="A72" s="355"/>
      <c r="B72" s="353" t="s">
        <v>596</v>
      </c>
      <c r="C72" s="354"/>
      <c r="D72" s="356"/>
      <c r="E72" s="353" t="s">
        <v>122</v>
      </c>
      <c r="F72" s="359">
        <v>2</v>
      </c>
      <c r="G72" s="39"/>
      <c r="H72" s="39"/>
      <c r="I72" s="347"/>
      <c r="J72" s="347"/>
      <c r="K72" s="347"/>
      <c r="L72" s="347"/>
      <c r="M72" s="347"/>
      <c r="N72" s="161">
        <f>COUNTIF(I72:M72,"&gt;=1")+IF(I72="C1.1",3)+IF(J72="C1.2",3)+IF(K72="C3",5)+IF(I72="C2.1",3)+IF(J72="C2.2",3)+IF(I72="C1",6)+IF(J72="C2",6)+IF(I72="C.1",5)+IF(J72="C.2",5)</f>
        <v>0</v>
      </c>
      <c r="O72" s="237"/>
      <c r="P72" s="237"/>
      <c r="Q72" s="160">
        <f>P72-O72+1+IF(O72=20,-3)</f>
        <v>1</v>
      </c>
      <c r="R72" s="160">
        <f>Q72*N72*S72</f>
        <v>0</v>
      </c>
      <c r="S72" s="162">
        <f>COUNTIF(G72:H72,"&gt;1")</f>
        <v>0</v>
      </c>
      <c r="T72" s="163"/>
      <c r="U72" s="248">
        <f>ROUND(IF(V72="TH",R72*0.75),1)+IF(V72="LT",R72)</f>
        <v>0</v>
      </c>
      <c r="V72" s="162" t="s">
        <v>433</v>
      </c>
      <c r="W72" s="241">
        <v>1</v>
      </c>
      <c r="X72" s="162">
        <f>W72*U72</f>
        <v>0</v>
      </c>
      <c r="Y72" s="119"/>
      <c r="Z72" s="321"/>
      <c r="AA72" s="121"/>
    </row>
    <row r="73" spans="1:27" s="14" customFormat="1" ht="18.75" customHeight="1">
      <c r="A73" s="355"/>
      <c r="B73" s="353" t="s">
        <v>452</v>
      </c>
      <c r="C73" s="354"/>
      <c r="D73" s="356"/>
      <c r="E73" s="353" t="s">
        <v>122</v>
      </c>
      <c r="F73" s="359">
        <v>2</v>
      </c>
      <c r="G73" s="39"/>
      <c r="H73" s="39"/>
      <c r="I73" s="347"/>
      <c r="J73" s="347"/>
      <c r="K73" s="347"/>
      <c r="L73" s="347"/>
      <c r="M73" s="347"/>
      <c r="N73" s="161">
        <f t="shared" si="59"/>
        <v>0</v>
      </c>
      <c r="O73" s="237"/>
      <c r="P73" s="237"/>
      <c r="Q73" s="160">
        <f t="shared" si="64"/>
        <v>1</v>
      </c>
      <c r="R73" s="160">
        <f t="shared" si="65"/>
        <v>0</v>
      </c>
      <c r="S73" s="162">
        <f t="shared" si="66"/>
        <v>0</v>
      </c>
      <c r="T73" s="163"/>
      <c r="U73" s="248">
        <f t="shared" si="67"/>
        <v>0</v>
      </c>
      <c r="V73" s="162" t="s">
        <v>433</v>
      </c>
      <c r="W73" s="241">
        <v>1</v>
      </c>
      <c r="X73" s="162">
        <f t="shared" si="63"/>
        <v>0</v>
      </c>
      <c r="Y73" s="119"/>
      <c r="Z73" s="321"/>
      <c r="AA73" s="121"/>
    </row>
    <row r="74" spans="1:27" s="14" customFormat="1" ht="18.75" customHeight="1">
      <c r="A74" s="355"/>
      <c r="B74" s="353" t="s">
        <v>613</v>
      </c>
      <c r="C74" s="354"/>
      <c r="D74" s="356"/>
      <c r="E74" s="353" t="s">
        <v>122</v>
      </c>
      <c r="F74" s="359">
        <v>2</v>
      </c>
      <c r="G74" s="39"/>
      <c r="H74" s="39"/>
      <c r="I74" s="347"/>
      <c r="J74" s="347"/>
      <c r="K74" s="347"/>
      <c r="L74" s="347"/>
      <c r="M74" s="347"/>
      <c r="N74" s="161">
        <f>COUNTIF(I74:M74,"&gt;=1")+IF(I74="C1.1",3)+IF(J74="C1.2",3)+IF(K74="C3",5)+IF(I74="C2.1",3)+IF(J74="C2.2",3)+IF(I74="C1",6)+IF(J74="C2",6)+IF(I74="C.1",5)+IF(J74="C.2",5)</f>
        <v>0</v>
      </c>
      <c r="O74" s="237"/>
      <c r="P74" s="237"/>
      <c r="Q74" s="160">
        <f>P74-O74+1+IF(O74=20,-3)</f>
        <v>1</v>
      </c>
      <c r="R74" s="160">
        <f>Q74*N74*S74</f>
        <v>0</v>
      </c>
      <c r="S74" s="162">
        <f>COUNTIF(G74:H74,"&gt;1")</f>
        <v>0</v>
      </c>
      <c r="T74" s="163"/>
      <c r="U74" s="248">
        <f>ROUND(IF(V74="TH",R74*0.75),1)+IF(V74="LT",R74)</f>
        <v>0</v>
      </c>
      <c r="V74" s="162" t="s">
        <v>433</v>
      </c>
      <c r="W74" s="241">
        <v>1</v>
      </c>
      <c r="X74" s="162">
        <f>W74*U74</f>
        <v>0</v>
      </c>
      <c r="Y74" s="119"/>
      <c r="Z74" s="321"/>
      <c r="AA74" s="121"/>
    </row>
    <row r="75" spans="1:27" s="14" customFormat="1" ht="18.75" customHeight="1">
      <c r="A75" s="355"/>
      <c r="B75" s="353" t="s">
        <v>443</v>
      </c>
      <c r="C75" s="354"/>
      <c r="D75" s="356"/>
      <c r="E75" s="353" t="s">
        <v>581</v>
      </c>
      <c r="F75" s="359">
        <v>2</v>
      </c>
      <c r="G75" s="39"/>
      <c r="H75" s="39"/>
      <c r="I75" s="347"/>
      <c r="J75" s="347"/>
      <c r="K75" s="347"/>
      <c r="L75" s="347"/>
      <c r="M75" s="347"/>
      <c r="N75" s="161">
        <f t="shared" si="59"/>
        <v>0</v>
      </c>
      <c r="O75" s="237"/>
      <c r="P75" s="237"/>
      <c r="Q75" s="160">
        <f t="shared" si="64"/>
        <v>1</v>
      </c>
      <c r="R75" s="160">
        <f t="shared" si="65"/>
        <v>0</v>
      </c>
      <c r="S75" s="162">
        <f t="shared" si="66"/>
        <v>0</v>
      </c>
      <c r="T75" s="163"/>
      <c r="U75" s="248">
        <f t="shared" si="67"/>
        <v>0</v>
      </c>
      <c r="V75" s="162" t="s">
        <v>433</v>
      </c>
      <c r="W75" s="241">
        <v>1</v>
      </c>
      <c r="X75" s="162">
        <f t="shared" si="63"/>
        <v>0</v>
      </c>
      <c r="Y75" s="119"/>
      <c r="Z75" s="321"/>
      <c r="AA75" s="121"/>
    </row>
    <row r="76" spans="1:27" s="14" customFormat="1" ht="18.75" customHeight="1">
      <c r="A76" s="355"/>
      <c r="B76" s="353" t="s">
        <v>444</v>
      </c>
      <c r="C76" s="354"/>
      <c r="D76" s="356"/>
      <c r="E76" s="353" t="s">
        <v>581</v>
      </c>
      <c r="F76" s="359">
        <v>2</v>
      </c>
      <c r="G76" s="39"/>
      <c r="H76" s="39"/>
      <c r="I76" s="347"/>
      <c r="J76" s="347"/>
      <c r="K76" s="347"/>
      <c r="L76" s="347"/>
      <c r="M76" s="347"/>
      <c r="N76" s="161">
        <f>COUNTIF(I76:M76,"&gt;=1")+IF(I76="C1.1",3)+IF(J76="C1.2",3)+IF(K76="C3",5)+IF(I76="C2.1",3)+IF(J76="C2.2",3)+IF(I76="C1",6)+IF(J76="C2",6)+IF(I76="C.1",5)+IF(J76="C.2",5)</f>
        <v>0</v>
      </c>
      <c r="O76" s="237"/>
      <c r="P76" s="237"/>
      <c r="Q76" s="160">
        <f>P76-O76+1+IF(O76=20,-3)</f>
        <v>1</v>
      </c>
      <c r="R76" s="160">
        <f>Q76*N76*S76</f>
        <v>0</v>
      </c>
      <c r="S76" s="162">
        <f>COUNTIF(G76:H76,"&gt;1")</f>
        <v>0</v>
      </c>
      <c r="T76" s="163"/>
      <c r="U76" s="248">
        <f>ROUND(IF(V76="TH",R76*0.75),1)+IF(V76="LT",R76)</f>
        <v>0</v>
      </c>
      <c r="V76" s="162" t="s">
        <v>433</v>
      </c>
      <c r="W76" s="241">
        <v>1</v>
      </c>
      <c r="X76" s="162">
        <f>W76*U76</f>
        <v>0</v>
      </c>
      <c r="Y76" s="119"/>
      <c r="Z76" s="321"/>
      <c r="AA76" s="121"/>
    </row>
    <row r="77" spans="1:27" s="14" customFormat="1" ht="18.75" customHeight="1">
      <c r="A77" s="355"/>
      <c r="B77" s="353" t="s">
        <v>445</v>
      </c>
      <c r="C77" s="354"/>
      <c r="D77" s="356" t="s">
        <v>639</v>
      </c>
      <c r="E77" s="353" t="s">
        <v>581</v>
      </c>
      <c r="F77" s="359">
        <v>2</v>
      </c>
      <c r="G77" s="39">
        <v>2</v>
      </c>
      <c r="H77" s="39">
        <v>3</v>
      </c>
      <c r="I77" s="347">
        <v>7</v>
      </c>
      <c r="J77" s="347">
        <v>8</v>
      </c>
      <c r="K77" s="347">
        <v>9</v>
      </c>
      <c r="L77" s="347"/>
      <c r="M77" s="347"/>
      <c r="N77" s="161">
        <f t="shared" si="59"/>
        <v>3</v>
      </c>
      <c r="O77" s="237">
        <v>25</v>
      </c>
      <c r="P77" s="237">
        <v>29</v>
      </c>
      <c r="Q77" s="160">
        <f t="shared" si="64"/>
        <v>5</v>
      </c>
      <c r="R77" s="160">
        <f t="shared" si="65"/>
        <v>30</v>
      </c>
      <c r="S77" s="162">
        <f t="shared" si="66"/>
        <v>2</v>
      </c>
      <c r="T77" s="163"/>
      <c r="U77" s="248">
        <f t="shared" si="67"/>
        <v>30</v>
      </c>
      <c r="V77" s="162" t="s">
        <v>433</v>
      </c>
      <c r="W77" s="241">
        <v>1</v>
      </c>
      <c r="X77" s="162">
        <f t="shared" si="63"/>
        <v>30</v>
      </c>
      <c r="Y77" s="119"/>
      <c r="Z77" s="321"/>
      <c r="AA77" s="121"/>
    </row>
    <row r="78" spans="1:27" s="14" customFormat="1" ht="18.75" customHeight="1">
      <c r="A78" s="355"/>
      <c r="B78" s="353" t="s">
        <v>446</v>
      </c>
      <c r="C78" s="354"/>
      <c r="D78" s="356" t="s">
        <v>639</v>
      </c>
      <c r="E78" s="353" t="s">
        <v>581</v>
      </c>
      <c r="F78" s="359">
        <v>2</v>
      </c>
      <c r="G78" s="39">
        <v>4</v>
      </c>
      <c r="H78" s="39">
        <v>5</v>
      </c>
      <c r="I78" s="347">
        <v>10</v>
      </c>
      <c r="J78" s="347">
        <v>11</v>
      </c>
      <c r="K78" s="347">
        <v>12</v>
      </c>
      <c r="L78" s="347"/>
      <c r="M78" s="347"/>
      <c r="N78" s="161">
        <f>COUNTIF(I78:M78,"&gt;=1")+IF(I78="C1.1",3)+IF(J78="C1.2",3)+IF(K78="C3",5)+IF(I78="C2.1",3)+IF(J78="C2.2",3)+IF(I78="C1",6)+IF(J78="C2",6)+IF(I78="C.1",5)+IF(J78="C.2",5)</f>
        <v>3</v>
      </c>
      <c r="O78" s="237">
        <v>25</v>
      </c>
      <c r="P78" s="237">
        <v>29</v>
      </c>
      <c r="Q78" s="160">
        <f>P78-O78+1+IF(O78=20,-3)</f>
        <v>5</v>
      </c>
      <c r="R78" s="160">
        <f>Q78*N78*S78</f>
        <v>30</v>
      </c>
      <c r="S78" s="162">
        <f>COUNTIF(G78:H78,"&gt;1")</f>
        <v>2</v>
      </c>
      <c r="T78" s="163"/>
      <c r="U78" s="248">
        <f>ROUND(IF(V78="TH",R78*0.75),1)+IF(V78="LT",R78)</f>
        <v>30</v>
      </c>
      <c r="V78" s="162" t="s">
        <v>433</v>
      </c>
      <c r="W78" s="241">
        <v>1</v>
      </c>
      <c r="X78" s="162">
        <f>W78*U78</f>
        <v>30</v>
      </c>
      <c r="Y78" s="119"/>
      <c r="Z78" s="321"/>
      <c r="AA78" s="121"/>
    </row>
    <row r="79" spans="1:27" s="14" customFormat="1" ht="18.75" customHeight="1">
      <c r="A79" s="355"/>
      <c r="B79" s="353" t="s">
        <v>447</v>
      </c>
      <c r="C79" s="354"/>
      <c r="D79" s="356" t="s">
        <v>639</v>
      </c>
      <c r="E79" s="353" t="s">
        <v>581</v>
      </c>
      <c r="F79" s="359">
        <v>2</v>
      </c>
      <c r="G79" s="39">
        <v>4</v>
      </c>
      <c r="H79" s="39">
        <v>5</v>
      </c>
      <c r="I79" s="347">
        <v>7</v>
      </c>
      <c r="J79" s="347">
        <v>8</v>
      </c>
      <c r="K79" s="347">
        <v>9</v>
      </c>
      <c r="L79" s="347"/>
      <c r="M79" s="347"/>
      <c r="N79" s="161">
        <f t="shared" si="59"/>
        <v>3</v>
      </c>
      <c r="O79" s="237">
        <v>25</v>
      </c>
      <c r="P79" s="237">
        <v>29</v>
      </c>
      <c r="Q79" s="160">
        <f t="shared" si="64"/>
        <v>5</v>
      </c>
      <c r="R79" s="160">
        <f t="shared" si="65"/>
        <v>30</v>
      </c>
      <c r="S79" s="162">
        <f t="shared" si="66"/>
        <v>2</v>
      </c>
      <c r="T79" s="163"/>
      <c r="U79" s="248">
        <f t="shared" si="67"/>
        <v>30</v>
      </c>
      <c r="V79" s="162" t="s">
        <v>433</v>
      </c>
      <c r="W79" s="241">
        <v>1</v>
      </c>
      <c r="X79" s="162">
        <f t="shared" si="63"/>
        <v>30</v>
      </c>
      <c r="Y79" s="119"/>
      <c r="Z79" s="321"/>
      <c r="AA79" s="121"/>
    </row>
    <row r="80" spans="1:27" s="14" customFormat="1" ht="18.75" customHeight="1">
      <c r="A80" s="355"/>
      <c r="B80" s="353" t="s">
        <v>448</v>
      </c>
      <c r="C80" s="354"/>
      <c r="D80" s="356" t="s">
        <v>639</v>
      </c>
      <c r="E80" s="353" t="s">
        <v>581</v>
      </c>
      <c r="F80" s="359">
        <v>2</v>
      </c>
      <c r="G80" s="39">
        <v>2</v>
      </c>
      <c r="H80" s="39">
        <v>3</v>
      </c>
      <c r="I80" s="347">
        <v>10</v>
      </c>
      <c r="J80" s="347">
        <v>11</v>
      </c>
      <c r="K80" s="347">
        <v>12</v>
      </c>
      <c r="L80" s="347"/>
      <c r="M80" s="347"/>
      <c r="N80" s="161">
        <f>COUNTIF(I80:M80,"&gt;=1")+IF(I80="C1.1",3)+IF(J80="C1.2",3)+IF(K80="C3",5)+IF(I80="C2.1",3)+IF(J80="C2.2",3)+IF(I80="C1",6)+IF(J80="C2",6)+IF(I80="C.1",5)+IF(J80="C.2",5)</f>
        <v>3</v>
      </c>
      <c r="O80" s="237">
        <v>25</v>
      </c>
      <c r="P80" s="237">
        <v>29</v>
      </c>
      <c r="Q80" s="160">
        <f>P80-O80+1+IF(O80=20,-3)</f>
        <v>5</v>
      </c>
      <c r="R80" s="160">
        <f>Q80*N80*S80</f>
        <v>30</v>
      </c>
      <c r="S80" s="162">
        <f>COUNTIF(G80:H80,"&gt;1")</f>
        <v>2</v>
      </c>
      <c r="T80" s="163"/>
      <c r="U80" s="248">
        <f>ROUND(IF(V80="TH",R80*0.75),1)+IF(V80="LT",R80)</f>
        <v>30</v>
      </c>
      <c r="V80" s="162" t="s">
        <v>433</v>
      </c>
      <c r="W80" s="241">
        <v>1</v>
      </c>
      <c r="X80" s="162">
        <f>W80*U80</f>
        <v>30</v>
      </c>
      <c r="Y80" s="119"/>
      <c r="Z80" s="321"/>
      <c r="AA80" s="121"/>
    </row>
    <row r="81" spans="1:27" s="14" customFormat="1" ht="18.75" customHeight="1">
      <c r="A81" s="355"/>
      <c r="B81" s="353" t="s">
        <v>449</v>
      </c>
      <c r="C81" s="354"/>
      <c r="D81" s="356"/>
      <c r="E81" s="353" t="s">
        <v>581</v>
      </c>
      <c r="F81" s="359">
        <v>2</v>
      </c>
      <c r="G81" s="39"/>
      <c r="H81" s="39"/>
      <c r="I81" s="347"/>
      <c r="J81" s="347"/>
      <c r="K81" s="347"/>
      <c r="L81" s="347"/>
      <c r="M81" s="347"/>
      <c r="N81" s="161">
        <f t="shared" si="59"/>
        <v>0</v>
      </c>
      <c r="O81" s="237"/>
      <c r="P81" s="237"/>
      <c r="Q81" s="160">
        <f t="shared" si="64"/>
        <v>1</v>
      </c>
      <c r="R81" s="160">
        <f t="shared" si="65"/>
        <v>0</v>
      </c>
      <c r="S81" s="162">
        <f t="shared" si="66"/>
        <v>0</v>
      </c>
      <c r="T81" s="163"/>
      <c r="U81" s="248">
        <f t="shared" si="67"/>
        <v>0</v>
      </c>
      <c r="V81" s="162" t="s">
        <v>433</v>
      </c>
      <c r="W81" s="241">
        <v>1</v>
      </c>
      <c r="X81" s="162">
        <f t="shared" si="63"/>
        <v>0</v>
      </c>
      <c r="Y81" s="119"/>
      <c r="Z81" s="321"/>
      <c r="AA81" s="121"/>
    </row>
    <row r="82" spans="1:27" s="14" customFormat="1" ht="18.75" customHeight="1">
      <c r="A82" s="355"/>
      <c r="B82" s="353" t="s">
        <v>452</v>
      </c>
      <c r="C82" s="354"/>
      <c r="D82" s="356"/>
      <c r="E82" s="353" t="s">
        <v>581</v>
      </c>
      <c r="F82" s="359">
        <v>2</v>
      </c>
      <c r="G82" s="39"/>
      <c r="H82" s="39"/>
      <c r="I82" s="347"/>
      <c r="J82" s="347"/>
      <c r="K82" s="347"/>
      <c r="L82" s="347"/>
      <c r="M82" s="347"/>
      <c r="N82" s="161">
        <f>COUNTIF(I82:M82,"&gt;=1")+IF(I82="C1.1",3)+IF(J82="C1.2",3)+IF(K82="C3",5)+IF(I82="C2.1",3)+IF(J82="C2.2",3)+IF(I82="C1",6)+IF(J82="C2",6)+IF(I82="C.1",5)+IF(J82="C.2",5)</f>
        <v>0</v>
      </c>
      <c r="O82" s="237"/>
      <c r="P82" s="237"/>
      <c r="Q82" s="160">
        <f>P82-O82+1+IF(O82=20,-3)</f>
        <v>1</v>
      </c>
      <c r="R82" s="160">
        <f>Q82*N82*S82</f>
        <v>0</v>
      </c>
      <c r="S82" s="162">
        <f>COUNTIF(G82:H82,"&gt;1")</f>
        <v>0</v>
      </c>
      <c r="T82" s="163"/>
      <c r="U82" s="248">
        <f>ROUND(IF(V82="TH",R82*0.75),1)+IF(V82="LT",R82)</f>
        <v>0</v>
      </c>
      <c r="V82" s="162" t="s">
        <v>433</v>
      </c>
      <c r="W82" s="241">
        <v>1</v>
      </c>
      <c r="X82" s="162">
        <f>W82*U82</f>
        <v>0</v>
      </c>
      <c r="Y82" s="119"/>
      <c r="Z82" s="321"/>
      <c r="AA82" s="121"/>
    </row>
    <row r="83" spans="1:27" s="14" customFormat="1" ht="18.75" customHeight="1">
      <c r="A83" s="355" t="s">
        <v>618</v>
      </c>
      <c r="B83" s="353" t="s">
        <v>443</v>
      </c>
      <c r="C83" s="354"/>
      <c r="D83" s="356" t="s">
        <v>10</v>
      </c>
      <c r="E83" s="353" t="s">
        <v>603</v>
      </c>
      <c r="F83" s="359">
        <v>2</v>
      </c>
      <c r="G83" s="39">
        <v>4</v>
      </c>
      <c r="H83" s="39">
        <v>5</v>
      </c>
      <c r="I83" s="347" t="s">
        <v>467</v>
      </c>
      <c r="J83" s="347" t="s">
        <v>565</v>
      </c>
      <c r="K83" s="347"/>
      <c r="L83" s="347"/>
      <c r="M83" s="347"/>
      <c r="N83" s="161">
        <f t="shared" si="59"/>
        <v>12</v>
      </c>
      <c r="O83" s="237">
        <v>25</v>
      </c>
      <c r="P83" s="237">
        <v>29</v>
      </c>
      <c r="Q83" s="160">
        <f t="shared" si="64"/>
        <v>5</v>
      </c>
      <c r="R83" s="160">
        <f t="shared" si="65"/>
        <v>120</v>
      </c>
      <c r="S83" s="162">
        <f t="shared" si="66"/>
        <v>2</v>
      </c>
      <c r="T83" s="163"/>
      <c r="U83" s="248">
        <f t="shared" si="67"/>
        <v>90</v>
      </c>
      <c r="V83" s="162" t="s">
        <v>434</v>
      </c>
      <c r="W83" s="241">
        <v>1</v>
      </c>
      <c r="X83" s="162">
        <f t="shared" si="63"/>
        <v>90</v>
      </c>
      <c r="Y83" s="119"/>
      <c r="Z83" s="321"/>
      <c r="AA83" s="121"/>
    </row>
    <row r="84" spans="1:27" s="14" customFormat="1" ht="18.75" customHeight="1">
      <c r="A84" s="355" t="s">
        <v>618</v>
      </c>
      <c r="B84" s="353" t="s">
        <v>444</v>
      </c>
      <c r="C84" s="354"/>
      <c r="D84" s="356" t="s">
        <v>59</v>
      </c>
      <c r="E84" s="353" t="s">
        <v>603</v>
      </c>
      <c r="F84" s="359">
        <v>2</v>
      </c>
      <c r="G84" s="39">
        <v>6</v>
      </c>
      <c r="H84" s="39">
        <v>7</v>
      </c>
      <c r="I84" s="347" t="s">
        <v>467</v>
      </c>
      <c r="J84" s="347" t="s">
        <v>565</v>
      </c>
      <c r="K84" s="347"/>
      <c r="L84" s="347"/>
      <c r="M84" s="347"/>
      <c r="N84" s="161">
        <f>COUNTIF(I84:M84,"&gt;=1")+IF(I84="C1.1",3)+IF(J84="C1.2",3)+IF(K84="C3",5)+IF(I84="C2.1",3)+IF(J84="C2.2",3)+IF(I84="C1",6)+IF(J84="C2",6)+IF(I84="C.1",5)+IF(J84="C.2",5)</f>
        <v>12</v>
      </c>
      <c r="O84" s="237">
        <v>25</v>
      </c>
      <c r="P84" s="237">
        <v>29</v>
      </c>
      <c r="Q84" s="160">
        <f>P84-O84+1+IF(O84=20,-3)</f>
        <v>5</v>
      </c>
      <c r="R84" s="160">
        <f>Q84*N84*S84</f>
        <v>120</v>
      </c>
      <c r="S84" s="162">
        <f>COUNTIF(G84:H84,"&gt;1")</f>
        <v>2</v>
      </c>
      <c r="T84" s="163"/>
      <c r="U84" s="248">
        <f>ROUND(IF(V84="TH",R84*0.75),1)+IF(V84="LT",R84)</f>
        <v>90</v>
      </c>
      <c r="V84" s="162" t="s">
        <v>434</v>
      </c>
      <c r="W84" s="241">
        <v>1</v>
      </c>
      <c r="X84" s="162">
        <f>W84*U84</f>
        <v>90</v>
      </c>
      <c r="Y84" s="119"/>
      <c r="Z84" s="321"/>
      <c r="AA84" s="121"/>
    </row>
    <row r="85" spans="1:27" s="14" customFormat="1" ht="18.75" customHeight="1">
      <c r="A85" s="355" t="s">
        <v>618</v>
      </c>
      <c r="B85" s="353" t="s">
        <v>445</v>
      </c>
      <c r="C85" s="354"/>
      <c r="D85" s="356" t="s">
        <v>40</v>
      </c>
      <c r="E85" s="353" t="s">
        <v>603</v>
      </c>
      <c r="F85" s="359">
        <v>2</v>
      </c>
      <c r="G85" s="39">
        <v>4</v>
      </c>
      <c r="H85" s="39">
        <v>5</v>
      </c>
      <c r="I85" s="347"/>
      <c r="J85" s="347"/>
      <c r="K85" s="347" t="s">
        <v>577</v>
      </c>
      <c r="L85" s="347"/>
      <c r="M85" s="347"/>
      <c r="N85" s="161">
        <f t="shared" ref="N85" si="68">COUNTIF(I85:M85,"&gt;=1")+IF(I85="C1.1",3)+IF(J85="C1.2",3)+IF(K85="C3",5)+IF(I85="C2.1",3)+IF(J85="C2.2",3)+IF(I85="C1",6)+IF(J85="C2",6)+IF(I85="C.1",5)+IF(J85="C.2",5)</f>
        <v>5</v>
      </c>
      <c r="O85" s="237">
        <v>25</v>
      </c>
      <c r="P85" s="237">
        <v>30</v>
      </c>
      <c r="Q85" s="160">
        <f t="shared" ref="Q85" si="69">P85-O85+1+IF(O85=20,-3)</f>
        <v>6</v>
      </c>
      <c r="R85" s="160">
        <f t="shared" ref="R85" si="70">Q85*N85*S85</f>
        <v>60</v>
      </c>
      <c r="S85" s="162">
        <f t="shared" ref="S85" si="71">COUNTIF(G85:H85,"&gt;1")</f>
        <v>2</v>
      </c>
      <c r="T85" s="163"/>
      <c r="U85" s="248">
        <f t="shared" ref="U85" si="72">ROUND(IF(V85="TH",R85*0.75),1)+IF(V85="LT",R85)</f>
        <v>45</v>
      </c>
      <c r="V85" s="162" t="s">
        <v>434</v>
      </c>
      <c r="W85" s="241">
        <v>1</v>
      </c>
      <c r="X85" s="162">
        <f t="shared" ref="X85" si="73">W85*U85</f>
        <v>45</v>
      </c>
      <c r="Y85" s="119"/>
      <c r="Z85" s="321"/>
      <c r="AA85" s="121"/>
    </row>
    <row r="86" spans="1:27" s="14" customFormat="1" ht="18.75" customHeight="1">
      <c r="A86" s="355" t="s">
        <v>618</v>
      </c>
      <c r="B86" s="353" t="s">
        <v>445</v>
      </c>
      <c r="C86" s="354"/>
      <c r="D86" s="356" t="s">
        <v>40</v>
      </c>
      <c r="E86" s="353" t="s">
        <v>603</v>
      </c>
      <c r="F86" s="359">
        <v>2</v>
      </c>
      <c r="G86" s="39">
        <v>6</v>
      </c>
      <c r="H86" s="39">
        <v>7</v>
      </c>
      <c r="I86" s="347"/>
      <c r="J86" s="347"/>
      <c r="K86" s="347" t="s">
        <v>577</v>
      </c>
      <c r="L86" s="347"/>
      <c r="M86" s="347"/>
      <c r="N86" s="161">
        <f t="shared" si="59"/>
        <v>5</v>
      </c>
      <c r="O86" s="237">
        <v>25</v>
      </c>
      <c r="P86" s="237">
        <v>30</v>
      </c>
      <c r="Q86" s="160">
        <f t="shared" si="64"/>
        <v>6</v>
      </c>
      <c r="R86" s="160">
        <f t="shared" si="65"/>
        <v>60</v>
      </c>
      <c r="S86" s="162">
        <f t="shared" si="66"/>
        <v>2</v>
      </c>
      <c r="T86" s="163"/>
      <c r="U86" s="248">
        <f t="shared" si="67"/>
        <v>45</v>
      </c>
      <c r="V86" s="162" t="s">
        <v>434</v>
      </c>
      <c r="W86" s="241">
        <v>1</v>
      </c>
      <c r="X86" s="162">
        <f t="shared" si="63"/>
        <v>45</v>
      </c>
      <c r="Y86" s="119"/>
      <c r="Z86" s="321"/>
      <c r="AA86" s="121"/>
    </row>
    <row r="87" spans="1:27" s="14" customFormat="1" ht="18.75" customHeight="1">
      <c r="A87" s="355" t="s">
        <v>618</v>
      </c>
      <c r="B87" s="353" t="s">
        <v>446</v>
      </c>
      <c r="C87" s="354"/>
      <c r="D87" s="356" t="s">
        <v>59</v>
      </c>
      <c r="E87" s="353" t="s">
        <v>603</v>
      </c>
      <c r="F87" s="359">
        <v>2</v>
      </c>
      <c r="G87" s="39">
        <v>6</v>
      </c>
      <c r="H87" s="39">
        <v>7</v>
      </c>
      <c r="I87" s="347" t="s">
        <v>467</v>
      </c>
      <c r="J87" s="347" t="s">
        <v>565</v>
      </c>
      <c r="K87" s="347"/>
      <c r="L87" s="347"/>
      <c r="M87" s="347"/>
      <c r="N87" s="161">
        <f>COUNTIF(I87:M87,"&gt;=1")+IF(I87="C1.1",3)+IF(J87="C1.2",3)+IF(K87="C3",5)+IF(I87="C2.1",3)+IF(J87="C2.2",3)+IF(I87="C1",6)+IF(J87="C2",6)+IF(I87="C.1",5)+IF(J87="C.2",5)</f>
        <v>12</v>
      </c>
      <c r="O87" s="237">
        <v>30</v>
      </c>
      <c r="P87" s="237">
        <v>34</v>
      </c>
      <c r="Q87" s="160">
        <f>P87-O87+1+IF(O87=20,-3)</f>
        <v>5</v>
      </c>
      <c r="R87" s="160">
        <f>Q87*N87*S87</f>
        <v>120</v>
      </c>
      <c r="S87" s="162">
        <f>COUNTIF(G87:H87,"&gt;1")</f>
        <v>2</v>
      </c>
      <c r="T87" s="163"/>
      <c r="U87" s="248">
        <f>ROUND(IF(V87="TH",R87*0.75),1)+IF(V87="LT",R87)</f>
        <v>90</v>
      </c>
      <c r="V87" s="162" t="s">
        <v>434</v>
      </c>
      <c r="W87" s="241">
        <v>1</v>
      </c>
      <c r="X87" s="162">
        <f>W87*U87</f>
        <v>90</v>
      </c>
      <c r="Y87" s="119"/>
      <c r="Z87" s="321"/>
      <c r="AA87" s="121"/>
    </row>
    <row r="88" spans="1:27" s="14" customFormat="1" ht="18.75" customHeight="1">
      <c r="A88" s="355" t="s">
        <v>618</v>
      </c>
      <c r="B88" s="353" t="s">
        <v>447</v>
      </c>
      <c r="C88" s="354"/>
      <c r="D88" s="356" t="s">
        <v>10</v>
      </c>
      <c r="E88" s="353" t="s">
        <v>603</v>
      </c>
      <c r="F88" s="359">
        <v>2</v>
      </c>
      <c r="G88" s="39">
        <v>2</v>
      </c>
      <c r="H88" s="39">
        <v>3</v>
      </c>
      <c r="I88" s="347"/>
      <c r="J88" s="347"/>
      <c r="K88" s="347" t="s">
        <v>577</v>
      </c>
      <c r="L88" s="347"/>
      <c r="M88" s="347"/>
      <c r="N88" s="161">
        <f t="shared" ref="N88" si="74">COUNTIF(I88:M88,"&gt;=1")+IF(I88="C1.1",3)+IF(J88="C1.2",3)+IF(K88="C3",5)+IF(I88="C2.1",3)+IF(J88="C2.2",3)+IF(I88="C1",6)+IF(J88="C2",6)+IF(I88="C.1",5)+IF(J88="C.2",5)</f>
        <v>5</v>
      </c>
      <c r="O88" s="237">
        <v>25</v>
      </c>
      <c r="P88" s="237">
        <v>30</v>
      </c>
      <c r="Q88" s="160">
        <f t="shared" ref="Q88" si="75">P88-O88+1+IF(O88=20,-3)</f>
        <v>6</v>
      </c>
      <c r="R88" s="160">
        <f t="shared" ref="R88" si="76">Q88*N88*S88</f>
        <v>60</v>
      </c>
      <c r="S88" s="162">
        <f t="shared" ref="S88" si="77">COUNTIF(G88:H88,"&gt;1")</f>
        <v>2</v>
      </c>
      <c r="T88" s="163"/>
      <c r="U88" s="248">
        <f t="shared" ref="U88" si="78">ROUND(IF(V88="TH",R88*0.75),1)+IF(V88="LT",R88)</f>
        <v>45</v>
      </c>
      <c r="V88" s="162" t="s">
        <v>434</v>
      </c>
      <c r="W88" s="241">
        <v>1</v>
      </c>
      <c r="X88" s="162">
        <f t="shared" ref="X88" si="79">W88*U88</f>
        <v>45</v>
      </c>
      <c r="Y88" s="119"/>
      <c r="Z88" s="321"/>
      <c r="AA88" s="121"/>
    </row>
    <row r="89" spans="1:27" s="14" customFormat="1" ht="18.75" customHeight="1">
      <c r="A89" s="355" t="s">
        <v>618</v>
      </c>
      <c r="B89" s="353" t="s">
        <v>447</v>
      </c>
      <c r="C89" s="354"/>
      <c r="D89" s="356" t="s">
        <v>10</v>
      </c>
      <c r="E89" s="353" t="s">
        <v>603</v>
      </c>
      <c r="F89" s="359">
        <v>2</v>
      </c>
      <c r="G89" s="39">
        <v>8</v>
      </c>
      <c r="H89" s="39"/>
      <c r="I89" s="347" t="s">
        <v>467</v>
      </c>
      <c r="J89" s="347" t="s">
        <v>565</v>
      </c>
      <c r="K89" s="347"/>
      <c r="L89" s="347"/>
      <c r="M89" s="347"/>
      <c r="N89" s="161">
        <f t="shared" si="59"/>
        <v>12</v>
      </c>
      <c r="O89" s="237">
        <v>25</v>
      </c>
      <c r="P89" s="237">
        <v>29</v>
      </c>
      <c r="Q89" s="160">
        <f t="shared" si="64"/>
        <v>5</v>
      </c>
      <c r="R89" s="160">
        <f t="shared" si="65"/>
        <v>60</v>
      </c>
      <c r="S89" s="162">
        <f t="shared" si="66"/>
        <v>1</v>
      </c>
      <c r="T89" s="163"/>
      <c r="U89" s="248">
        <f t="shared" si="67"/>
        <v>45</v>
      </c>
      <c r="V89" s="162" t="s">
        <v>434</v>
      </c>
      <c r="W89" s="241">
        <v>1</v>
      </c>
      <c r="X89" s="162">
        <f t="shared" si="63"/>
        <v>45</v>
      </c>
      <c r="Y89" s="119"/>
      <c r="Z89" s="321"/>
      <c r="AA89" s="121"/>
    </row>
    <row r="90" spans="1:27" s="14" customFormat="1" ht="18.75" customHeight="1">
      <c r="A90" s="355" t="s">
        <v>580</v>
      </c>
      <c r="B90" s="353" t="s">
        <v>448</v>
      </c>
      <c r="C90" s="354"/>
      <c r="D90" s="356" t="s">
        <v>40</v>
      </c>
      <c r="E90" s="353" t="s">
        <v>603</v>
      </c>
      <c r="F90" s="359">
        <v>2</v>
      </c>
      <c r="G90" s="39">
        <v>6</v>
      </c>
      <c r="H90" s="39">
        <v>7</v>
      </c>
      <c r="I90" s="347" t="s">
        <v>467</v>
      </c>
      <c r="J90" s="347" t="s">
        <v>565</v>
      </c>
      <c r="K90" s="347"/>
      <c r="L90" s="347"/>
      <c r="M90" s="347"/>
      <c r="N90" s="161">
        <f>COUNTIF(I90:M90,"&gt;=1")+IF(I90="C1.1",3)+IF(J90="C1.2",3)+IF(K90="C3",5)+IF(I90="C2.1",3)+IF(J90="C2.2",3)+IF(I90="C1",6)+IF(J90="C2",6)+IF(I90="C.1",5)+IF(J90="C.2",5)</f>
        <v>12</v>
      </c>
      <c r="O90" s="237">
        <v>25</v>
      </c>
      <c r="P90" s="237">
        <v>29</v>
      </c>
      <c r="Q90" s="160">
        <f>P90-O90+1+IF(O90=20,-3)</f>
        <v>5</v>
      </c>
      <c r="R90" s="160">
        <f>Q90*N90*S90</f>
        <v>120</v>
      </c>
      <c r="S90" s="162">
        <f>COUNTIF(G90:H90,"&gt;1")</f>
        <v>2</v>
      </c>
      <c r="T90" s="163"/>
      <c r="U90" s="248">
        <f>ROUND(IF(V90="TH",R90*0.75),1)+IF(V90="LT",R90)</f>
        <v>90</v>
      </c>
      <c r="V90" s="162" t="s">
        <v>434</v>
      </c>
      <c r="W90" s="241">
        <v>1</v>
      </c>
      <c r="X90" s="162">
        <f>W90*U90</f>
        <v>90</v>
      </c>
      <c r="Y90" s="119"/>
      <c r="Z90" s="321"/>
      <c r="AA90" s="121"/>
    </row>
    <row r="91" spans="1:27" s="14" customFormat="1" ht="18.75" customHeight="1">
      <c r="A91" s="355" t="s">
        <v>580</v>
      </c>
      <c r="B91" s="353" t="s">
        <v>449</v>
      </c>
      <c r="C91" s="354"/>
      <c r="D91" s="356" t="s">
        <v>40</v>
      </c>
      <c r="E91" s="353" t="s">
        <v>603</v>
      </c>
      <c r="F91" s="359">
        <v>2</v>
      </c>
      <c r="G91" s="39">
        <v>2</v>
      </c>
      <c r="H91" s="39">
        <v>3</v>
      </c>
      <c r="I91" s="347"/>
      <c r="J91" s="347"/>
      <c r="K91" s="347" t="s">
        <v>577</v>
      </c>
      <c r="L91" s="347"/>
      <c r="M91" s="347"/>
      <c r="N91" s="161">
        <f t="shared" ref="N91" si="80">COUNTIF(I91:M91,"&gt;=1")+IF(I91="C1.1",3)+IF(J91="C1.2",3)+IF(K91="C3",5)+IF(I91="C2.1",3)+IF(J91="C2.2",3)+IF(I91="C1",6)+IF(J91="C2",6)+IF(I91="C.1",5)+IF(J91="C.2",5)</f>
        <v>5</v>
      </c>
      <c r="O91" s="237">
        <v>25</v>
      </c>
      <c r="P91" s="237">
        <v>30</v>
      </c>
      <c r="Q91" s="160">
        <f t="shared" ref="Q91" si="81">P91-O91+1+IF(O91=20,-3)</f>
        <v>6</v>
      </c>
      <c r="R91" s="160">
        <f t="shared" ref="R91" si="82">Q91*N91*S91</f>
        <v>60</v>
      </c>
      <c r="S91" s="162">
        <f t="shared" ref="S91" si="83">COUNTIF(G91:H91,"&gt;1")</f>
        <v>2</v>
      </c>
      <c r="T91" s="163"/>
      <c r="U91" s="248">
        <f t="shared" ref="U91" si="84">ROUND(IF(V91="TH",R91*0.75),1)+IF(V91="LT",R91)</f>
        <v>45</v>
      </c>
      <c r="V91" s="162" t="s">
        <v>434</v>
      </c>
      <c r="W91" s="241">
        <v>1</v>
      </c>
      <c r="X91" s="162">
        <f t="shared" ref="X91" si="85">W91*U91</f>
        <v>45</v>
      </c>
      <c r="Y91" s="119"/>
      <c r="Z91" s="321"/>
      <c r="AA91" s="121"/>
    </row>
    <row r="92" spans="1:27" s="14" customFormat="1" ht="18.75" customHeight="1">
      <c r="A92" s="355" t="s">
        <v>580</v>
      </c>
      <c r="B92" s="353" t="s">
        <v>449</v>
      </c>
      <c r="C92" s="354"/>
      <c r="D92" s="356" t="s">
        <v>40</v>
      </c>
      <c r="E92" s="353" t="s">
        <v>603</v>
      </c>
      <c r="F92" s="359">
        <v>2</v>
      </c>
      <c r="G92" s="39">
        <v>8</v>
      </c>
      <c r="H92" s="39"/>
      <c r="I92" s="347" t="s">
        <v>467</v>
      </c>
      <c r="J92" s="347" t="s">
        <v>565</v>
      </c>
      <c r="K92" s="347"/>
      <c r="L92" s="347"/>
      <c r="M92" s="347"/>
      <c r="N92" s="161">
        <f t="shared" si="59"/>
        <v>12</v>
      </c>
      <c r="O92" s="237">
        <v>25</v>
      </c>
      <c r="P92" s="237">
        <v>29</v>
      </c>
      <c r="Q92" s="160">
        <f t="shared" si="64"/>
        <v>5</v>
      </c>
      <c r="R92" s="160">
        <f t="shared" si="65"/>
        <v>60</v>
      </c>
      <c r="S92" s="162">
        <f t="shared" si="66"/>
        <v>1</v>
      </c>
      <c r="T92" s="163"/>
      <c r="U92" s="248">
        <f t="shared" si="67"/>
        <v>45</v>
      </c>
      <c r="V92" s="162" t="s">
        <v>434</v>
      </c>
      <c r="W92" s="241">
        <v>1</v>
      </c>
      <c r="X92" s="162">
        <f t="shared" si="63"/>
        <v>45</v>
      </c>
      <c r="Y92" s="119"/>
      <c r="Z92" s="321"/>
      <c r="AA92" s="121"/>
    </row>
    <row r="93" spans="1:27" s="14" customFormat="1" ht="18.75" customHeight="1">
      <c r="A93" s="355" t="s">
        <v>580</v>
      </c>
      <c r="B93" s="353" t="s">
        <v>596</v>
      </c>
      <c r="C93" s="354"/>
      <c r="D93" s="356" t="s">
        <v>40</v>
      </c>
      <c r="E93" s="353" t="s">
        <v>603</v>
      </c>
      <c r="F93" s="359">
        <v>2</v>
      </c>
      <c r="G93" s="39">
        <v>4</v>
      </c>
      <c r="H93" s="39">
        <v>5</v>
      </c>
      <c r="I93" s="347"/>
      <c r="J93" s="347"/>
      <c r="K93" s="347" t="s">
        <v>577</v>
      </c>
      <c r="L93" s="347"/>
      <c r="M93" s="347"/>
      <c r="N93" s="161">
        <f>COUNTIF(I93:M93,"&gt;=1")+IF(I93="C1.1",3)+IF(J93="C1.2",3)+IF(K93="C3",5)+IF(I93="C2.1",3)+IF(J93="C2.2",3)+IF(I93="C1",6)+IF(J93="C2",6)+IF(I93="C.1",5)+IF(J93="C.2",5)</f>
        <v>5</v>
      </c>
      <c r="O93" s="237">
        <v>25</v>
      </c>
      <c r="P93" s="237">
        <v>29</v>
      </c>
      <c r="Q93" s="160">
        <f>P93-O93+1+IF(O93=20,-3)</f>
        <v>5</v>
      </c>
      <c r="R93" s="160">
        <f>Q93*N93*S93</f>
        <v>50</v>
      </c>
      <c r="S93" s="162">
        <f>COUNTIF(G93:H93,"&gt;1")</f>
        <v>2</v>
      </c>
      <c r="T93" s="163"/>
      <c r="U93" s="248">
        <f>ROUND(IF(V93="TH",R93*0.75),1)+IF(V93="LT",R93)</f>
        <v>37.5</v>
      </c>
      <c r="V93" s="162" t="s">
        <v>434</v>
      </c>
      <c r="W93" s="241">
        <v>1</v>
      </c>
      <c r="X93" s="162">
        <f>W93*U93</f>
        <v>37.5</v>
      </c>
      <c r="Y93" s="119"/>
      <c r="Z93" s="321"/>
      <c r="AA93" s="121"/>
    </row>
    <row r="94" spans="1:27" s="14" customFormat="1" ht="18.75" customHeight="1">
      <c r="A94" s="355" t="s">
        <v>580</v>
      </c>
      <c r="B94" s="353" t="s">
        <v>596</v>
      </c>
      <c r="C94" s="354"/>
      <c r="D94" s="356" t="s">
        <v>40</v>
      </c>
      <c r="E94" s="353" t="s">
        <v>603</v>
      </c>
      <c r="F94" s="359">
        <v>2</v>
      </c>
      <c r="G94" s="39">
        <v>6</v>
      </c>
      <c r="H94" s="39"/>
      <c r="I94" s="347"/>
      <c r="J94" s="347"/>
      <c r="K94" s="347" t="s">
        <v>577</v>
      </c>
      <c r="L94" s="347"/>
      <c r="M94" s="347"/>
      <c r="N94" s="161">
        <f>COUNTIF(I94:M94,"&gt;=1")+IF(I94="C1.1",3)+IF(J94="C1.2",3)+IF(K94="C3",5)+IF(I94="C2.1",3)+IF(J94="C2.2",3)+IF(I94="C1",6)+IF(J94="C2",6)+IF(I94="C.1",5)+IF(J94="C.2",5)</f>
        <v>5</v>
      </c>
      <c r="O94" s="237">
        <v>28</v>
      </c>
      <c r="P94" s="237">
        <v>29</v>
      </c>
      <c r="Q94" s="160">
        <f>P94-O94+1+IF(O94=20,-3)</f>
        <v>2</v>
      </c>
      <c r="R94" s="160">
        <f>Q94*N94*S94</f>
        <v>10</v>
      </c>
      <c r="S94" s="162">
        <f>COUNTIF(G94:H94,"&gt;1")</f>
        <v>1</v>
      </c>
      <c r="T94" s="163"/>
      <c r="U94" s="248">
        <f>ROUND(IF(V94="TH",R94*0.75),1)+IF(V94="LT",R94)</f>
        <v>7.5</v>
      </c>
      <c r="V94" s="162" t="s">
        <v>434</v>
      </c>
      <c r="W94" s="241">
        <v>1</v>
      </c>
      <c r="X94" s="162">
        <f>W94*U94</f>
        <v>7.5</v>
      </c>
      <c r="Y94" s="119"/>
      <c r="Z94" s="321"/>
      <c r="AA94" s="121"/>
    </row>
    <row r="95" spans="1:27" s="14" customFormat="1" ht="18.75" customHeight="1">
      <c r="A95" s="355" t="s">
        <v>618</v>
      </c>
      <c r="B95" s="353" t="s">
        <v>452</v>
      </c>
      <c r="C95" s="354"/>
      <c r="D95" s="356" t="s">
        <v>59</v>
      </c>
      <c r="E95" s="353" t="s">
        <v>603</v>
      </c>
      <c r="F95" s="359">
        <v>2</v>
      </c>
      <c r="G95" s="39">
        <v>2</v>
      </c>
      <c r="H95" s="39">
        <v>3</v>
      </c>
      <c r="I95" s="347" t="s">
        <v>467</v>
      </c>
      <c r="J95" s="347" t="s">
        <v>565</v>
      </c>
      <c r="K95" s="347"/>
      <c r="L95" s="347"/>
      <c r="M95" s="347"/>
      <c r="N95" s="161">
        <f t="shared" si="59"/>
        <v>12</v>
      </c>
      <c r="O95" s="237">
        <v>25</v>
      </c>
      <c r="P95" s="237">
        <v>29</v>
      </c>
      <c r="Q95" s="160">
        <f t="shared" si="64"/>
        <v>5</v>
      </c>
      <c r="R95" s="160">
        <f t="shared" si="65"/>
        <v>120</v>
      </c>
      <c r="S95" s="162">
        <f t="shared" si="66"/>
        <v>2</v>
      </c>
      <c r="T95" s="163"/>
      <c r="U95" s="248">
        <f t="shared" si="67"/>
        <v>90</v>
      </c>
      <c r="V95" s="162" t="s">
        <v>434</v>
      </c>
      <c r="W95" s="241">
        <v>1</v>
      </c>
      <c r="X95" s="162">
        <f t="shared" si="63"/>
        <v>90</v>
      </c>
      <c r="Y95" s="119"/>
      <c r="Z95" s="321"/>
      <c r="AA95" s="121"/>
    </row>
    <row r="96" spans="1:27" s="14" customFormat="1" ht="18.75" customHeight="1">
      <c r="A96" s="355" t="s">
        <v>580</v>
      </c>
      <c r="B96" s="353" t="s">
        <v>613</v>
      </c>
      <c r="C96" s="354"/>
      <c r="D96" s="356" t="s">
        <v>44</v>
      </c>
      <c r="E96" s="353" t="s">
        <v>603</v>
      </c>
      <c r="F96" s="359">
        <v>2</v>
      </c>
      <c r="G96" s="39">
        <v>2</v>
      </c>
      <c r="H96" s="39">
        <v>3</v>
      </c>
      <c r="I96" s="347" t="s">
        <v>467</v>
      </c>
      <c r="J96" s="347"/>
      <c r="K96" s="347"/>
      <c r="L96" s="347"/>
      <c r="M96" s="347"/>
      <c r="N96" s="161">
        <f>COUNTIF(I96:M96,"&gt;=1")+IF(I96="C1.1",3)+IF(J96="C1.2",3)+IF(K96="C3",5)+IF(I96="C2.1",3)+IF(J96="C2.2",3)+IF(I96="C1",6)+IF(J96="C2",6)+IF(I96="C.1",5)+IF(J96="C.2",5)</f>
        <v>6</v>
      </c>
      <c r="O96" s="237">
        <v>28</v>
      </c>
      <c r="P96" s="237">
        <v>32</v>
      </c>
      <c r="Q96" s="160">
        <f>P96-O96+1+IF(O96=20,-3)</f>
        <v>5</v>
      </c>
      <c r="R96" s="160">
        <f>Q96*N96*S96</f>
        <v>60</v>
      </c>
      <c r="S96" s="162">
        <f>COUNTIF(G96:H96,"&gt;1")</f>
        <v>2</v>
      </c>
      <c r="T96" s="163"/>
      <c r="U96" s="248">
        <f>ROUND(IF(V96="TH",R96*0.75),1)+IF(V96="LT",R96)</f>
        <v>45</v>
      </c>
      <c r="V96" s="162" t="s">
        <v>434</v>
      </c>
      <c r="W96" s="241">
        <v>1</v>
      </c>
      <c r="X96" s="162">
        <f>W96*U96</f>
        <v>45</v>
      </c>
      <c r="Y96" s="119"/>
      <c r="Z96" s="321"/>
      <c r="AA96" s="121"/>
    </row>
    <row r="97" spans="1:27" s="14" customFormat="1" ht="18.75" customHeight="1">
      <c r="A97" s="355" t="s">
        <v>580</v>
      </c>
      <c r="B97" s="353" t="s">
        <v>443</v>
      </c>
      <c r="C97" s="354"/>
      <c r="D97" s="356" t="s">
        <v>23</v>
      </c>
      <c r="E97" s="353" t="s">
        <v>604</v>
      </c>
      <c r="F97" s="359">
        <v>2</v>
      </c>
      <c r="G97" s="39">
        <v>2</v>
      </c>
      <c r="H97" s="39">
        <v>3</v>
      </c>
      <c r="I97" s="347" t="s">
        <v>467</v>
      </c>
      <c r="J97" s="347" t="s">
        <v>565</v>
      </c>
      <c r="K97" s="347"/>
      <c r="L97" s="347"/>
      <c r="M97" s="347"/>
      <c r="N97" s="161">
        <f t="shared" si="59"/>
        <v>12</v>
      </c>
      <c r="O97" s="237">
        <v>38</v>
      </c>
      <c r="P97" s="237">
        <v>42</v>
      </c>
      <c r="Q97" s="160">
        <f t="shared" si="64"/>
        <v>5</v>
      </c>
      <c r="R97" s="160">
        <f t="shared" si="65"/>
        <v>120</v>
      </c>
      <c r="S97" s="162">
        <f t="shared" si="66"/>
        <v>2</v>
      </c>
      <c r="T97" s="163"/>
      <c r="U97" s="248">
        <f t="shared" si="67"/>
        <v>90</v>
      </c>
      <c r="V97" s="162" t="s">
        <v>434</v>
      </c>
      <c r="W97" s="241">
        <v>1</v>
      </c>
      <c r="X97" s="162">
        <f t="shared" si="63"/>
        <v>90</v>
      </c>
      <c r="Y97" s="119"/>
      <c r="Z97" s="321"/>
      <c r="AA97" s="121"/>
    </row>
    <row r="98" spans="1:27" s="14" customFormat="1" ht="18.75" customHeight="1">
      <c r="A98" s="355" t="s">
        <v>580</v>
      </c>
      <c r="B98" s="353" t="s">
        <v>444</v>
      </c>
      <c r="C98" s="354"/>
      <c r="D98" s="356" t="s">
        <v>23</v>
      </c>
      <c r="E98" s="353" t="s">
        <v>604</v>
      </c>
      <c r="F98" s="359">
        <v>2</v>
      </c>
      <c r="G98" s="39">
        <v>6</v>
      </c>
      <c r="H98" s="39">
        <v>7</v>
      </c>
      <c r="I98" s="347" t="s">
        <v>467</v>
      </c>
      <c r="J98" s="347" t="s">
        <v>565</v>
      </c>
      <c r="K98" s="347"/>
      <c r="L98" s="347"/>
      <c r="M98" s="347"/>
      <c r="N98" s="161">
        <f>COUNTIF(I98:M98,"&gt;=1")+IF(I98="C1.1",3)+IF(J98="C1.2",3)+IF(K98="C3",5)+IF(I98="C2.1",3)+IF(J98="C2.2",3)+IF(I98="C1",6)+IF(J98="C2",6)+IF(I98="C.1",5)+IF(J98="C.2",5)</f>
        <v>12</v>
      </c>
      <c r="O98" s="237">
        <v>38</v>
      </c>
      <c r="P98" s="237">
        <v>42</v>
      </c>
      <c r="Q98" s="160">
        <f>P98-O98+1+IF(O98=20,-3)</f>
        <v>5</v>
      </c>
      <c r="R98" s="160">
        <f>Q98*N98*S98</f>
        <v>120</v>
      </c>
      <c r="S98" s="162">
        <f>COUNTIF(G98:H98,"&gt;1")</f>
        <v>2</v>
      </c>
      <c r="T98" s="163"/>
      <c r="U98" s="248">
        <f>ROUND(IF(V98="TH",R98*0.75),1)+IF(V98="LT",R98)</f>
        <v>90</v>
      </c>
      <c r="V98" s="162" t="s">
        <v>434</v>
      </c>
      <c r="W98" s="241">
        <v>1</v>
      </c>
      <c r="X98" s="162">
        <f>W98*U98</f>
        <v>90</v>
      </c>
      <c r="Y98" s="119"/>
      <c r="Z98" s="321"/>
      <c r="AA98" s="121"/>
    </row>
    <row r="99" spans="1:27" s="14" customFormat="1" ht="18.75" customHeight="1">
      <c r="A99" s="355" t="s">
        <v>618</v>
      </c>
      <c r="B99" s="353" t="s">
        <v>445</v>
      </c>
      <c r="C99" s="354"/>
      <c r="D99" s="356" t="s">
        <v>10</v>
      </c>
      <c r="E99" s="353" t="s">
        <v>604</v>
      </c>
      <c r="F99" s="359">
        <v>2</v>
      </c>
      <c r="G99" s="39">
        <v>4</v>
      </c>
      <c r="H99" s="39">
        <v>5</v>
      </c>
      <c r="I99" s="347" t="s">
        <v>467</v>
      </c>
      <c r="J99" s="347" t="s">
        <v>565</v>
      </c>
      <c r="K99" s="347"/>
      <c r="L99" s="347"/>
      <c r="M99" s="347"/>
      <c r="N99" s="161">
        <f t="shared" si="59"/>
        <v>12</v>
      </c>
      <c r="O99" s="237">
        <v>31</v>
      </c>
      <c r="P99" s="237">
        <v>35</v>
      </c>
      <c r="Q99" s="160">
        <f t="shared" si="64"/>
        <v>5</v>
      </c>
      <c r="R99" s="160">
        <f t="shared" si="65"/>
        <v>120</v>
      </c>
      <c r="S99" s="162">
        <f t="shared" si="66"/>
        <v>2</v>
      </c>
      <c r="T99" s="163"/>
      <c r="U99" s="248">
        <f t="shared" si="67"/>
        <v>90</v>
      </c>
      <c r="V99" s="162" t="s">
        <v>434</v>
      </c>
      <c r="W99" s="241">
        <v>1</v>
      </c>
      <c r="X99" s="162">
        <f t="shared" si="63"/>
        <v>90</v>
      </c>
      <c r="Y99" s="119"/>
      <c r="Z99" s="321"/>
      <c r="AA99" s="121"/>
    </row>
    <row r="100" spans="1:27" s="14" customFormat="1" ht="18.75" customHeight="1">
      <c r="A100" s="355" t="s">
        <v>580</v>
      </c>
      <c r="B100" s="353" t="s">
        <v>446</v>
      </c>
      <c r="C100" s="354"/>
      <c r="D100" s="356" t="s">
        <v>44</v>
      </c>
      <c r="E100" s="353" t="s">
        <v>604</v>
      </c>
      <c r="F100" s="359">
        <v>2</v>
      </c>
      <c r="G100" s="39">
        <v>6</v>
      </c>
      <c r="H100" s="39">
        <v>7</v>
      </c>
      <c r="I100" s="347" t="s">
        <v>467</v>
      </c>
      <c r="J100" s="347" t="s">
        <v>565</v>
      </c>
      <c r="K100" s="347"/>
      <c r="L100" s="347"/>
      <c r="M100" s="347"/>
      <c r="N100" s="161">
        <f>COUNTIF(I100:M100,"&gt;=1")+IF(I100="C1.1",3)+IF(J100="C1.2",3)+IF(K100="C3",5)+IF(I100="C2.1",3)+IF(J100="C2.2",3)+IF(I100="C1",6)+IF(J100="C2",6)+IF(I100="C.1",5)+IF(J100="C.2",5)</f>
        <v>12</v>
      </c>
      <c r="O100" s="237">
        <v>35</v>
      </c>
      <c r="P100" s="237">
        <v>39</v>
      </c>
      <c r="Q100" s="160">
        <f t="shared" si="64"/>
        <v>5</v>
      </c>
      <c r="R100" s="160">
        <f t="shared" si="65"/>
        <v>120</v>
      </c>
      <c r="S100" s="162">
        <f>COUNTIF(G100:H100,"&gt;1")</f>
        <v>2</v>
      </c>
      <c r="T100" s="163"/>
      <c r="U100" s="248">
        <f>ROUND(IF(V100="TH",R100*0.75),1)+IF(V100="LT",R100)</f>
        <v>90</v>
      </c>
      <c r="V100" s="162" t="s">
        <v>434</v>
      </c>
      <c r="W100" s="241">
        <v>1</v>
      </c>
      <c r="X100" s="162">
        <f>W100*U100</f>
        <v>90</v>
      </c>
      <c r="Y100" s="119"/>
      <c r="Z100" s="321"/>
      <c r="AA100" s="121"/>
    </row>
    <row r="101" spans="1:27" s="14" customFormat="1" ht="18.75" customHeight="1">
      <c r="A101" s="355" t="s">
        <v>618</v>
      </c>
      <c r="B101" s="353" t="s">
        <v>447</v>
      </c>
      <c r="C101" s="354"/>
      <c r="D101" s="356" t="s">
        <v>59</v>
      </c>
      <c r="E101" s="353" t="s">
        <v>604</v>
      </c>
      <c r="F101" s="359">
        <v>2</v>
      </c>
      <c r="G101" s="39">
        <v>2</v>
      </c>
      <c r="H101" s="39">
        <v>3</v>
      </c>
      <c r="I101" s="347" t="s">
        <v>467</v>
      </c>
      <c r="J101" s="347" t="s">
        <v>565</v>
      </c>
      <c r="K101" s="347"/>
      <c r="L101" s="347"/>
      <c r="M101" s="347"/>
      <c r="N101" s="161">
        <f t="shared" si="59"/>
        <v>12</v>
      </c>
      <c r="O101" s="237">
        <v>31</v>
      </c>
      <c r="P101" s="237">
        <v>35</v>
      </c>
      <c r="Q101" s="160">
        <f t="shared" si="64"/>
        <v>5</v>
      </c>
      <c r="R101" s="160">
        <f t="shared" si="65"/>
        <v>120</v>
      </c>
      <c r="S101" s="162">
        <f t="shared" si="66"/>
        <v>2</v>
      </c>
      <c r="T101" s="163"/>
      <c r="U101" s="248">
        <f t="shared" si="67"/>
        <v>90</v>
      </c>
      <c r="V101" s="162" t="s">
        <v>434</v>
      </c>
      <c r="W101" s="241">
        <v>1</v>
      </c>
      <c r="X101" s="162">
        <f t="shared" si="63"/>
        <v>90</v>
      </c>
      <c r="Y101" s="119"/>
      <c r="Z101" s="321"/>
      <c r="AA101" s="121"/>
    </row>
    <row r="102" spans="1:27" s="14" customFormat="1" ht="18.75" customHeight="1">
      <c r="A102" s="355" t="s">
        <v>580</v>
      </c>
      <c r="B102" s="353" t="s">
        <v>448</v>
      </c>
      <c r="C102" s="354"/>
      <c r="D102" s="356" t="s">
        <v>40</v>
      </c>
      <c r="E102" s="353" t="s">
        <v>604</v>
      </c>
      <c r="F102" s="359">
        <v>2</v>
      </c>
      <c r="G102" s="39">
        <v>6</v>
      </c>
      <c r="H102" s="39">
        <v>7</v>
      </c>
      <c r="I102" s="347" t="s">
        <v>467</v>
      </c>
      <c r="J102" s="347" t="s">
        <v>565</v>
      </c>
      <c r="K102" s="347"/>
      <c r="L102" s="347"/>
      <c r="M102" s="347"/>
      <c r="N102" s="161">
        <f>COUNTIF(I102:M102,"&gt;=1")+IF(I102="C1.1",3)+IF(J102="C1.2",3)+IF(K102="C3",5)+IF(I102="C2.1",3)+IF(J102="C2.2",3)+IF(I102="C1",6)+IF(J102="C2",6)+IF(I102="C.1",5)+IF(J102="C.2",5)</f>
        <v>12</v>
      </c>
      <c r="O102" s="237">
        <v>30</v>
      </c>
      <c r="P102" s="237">
        <v>34</v>
      </c>
      <c r="Q102" s="160">
        <f>P102-O102+1+IF(O102=20,-3)</f>
        <v>5</v>
      </c>
      <c r="R102" s="160">
        <f>Q102*N102*S102</f>
        <v>120</v>
      </c>
      <c r="S102" s="162">
        <f>COUNTIF(G102:H102,"&gt;1")</f>
        <v>2</v>
      </c>
      <c r="T102" s="163"/>
      <c r="U102" s="248">
        <f>ROUND(IF(V102="TH",R102*0.75),1)+IF(V102="LT",R102)</f>
        <v>90</v>
      </c>
      <c r="V102" s="162" t="s">
        <v>434</v>
      </c>
      <c r="W102" s="241">
        <v>1</v>
      </c>
      <c r="X102" s="162">
        <f>W102*U102</f>
        <v>90</v>
      </c>
      <c r="Y102" s="119"/>
      <c r="Z102" s="321"/>
      <c r="AA102" s="121"/>
    </row>
    <row r="103" spans="1:27" s="14" customFormat="1" ht="18.75" customHeight="1">
      <c r="A103" s="355" t="s">
        <v>580</v>
      </c>
      <c r="B103" s="353" t="s">
        <v>449</v>
      </c>
      <c r="C103" s="354"/>
      <c r="D103" s="356" t="s">
        <v>23</v>
      </c>
      <c r="E103" s="353" t="s">
        <v>604</v>
      </c>
      <c r="F103" s="359">
        <v>2</v>
      </c>
      <c r="G103" s="39">
        <v>2</v>
      </c>
      <c r="H103" s="39">
        <v>3</v>
      </c>
      <c r="I103" s="347" t="s">
        <v>467</v>
      </c>
      <c r="J103" s="347" t="s">
        <v>565</v>
      </c>
      <c r="K103" s="347"/>
      <c r="L103" s="347"/>
      <c r="M103" s="347"/>
      <c r="N103" s="161">
        <f t="shared" si="59"/>
        <v>12</v>
      </c>
      <c r="O103" s="237">
        <v>46</v>
      </c>
      <c r="P103" s="237">
        <v>50</v>
      </c>
      <c r="Q103" s="160">
        <f t="shared" si="64"/>
        <v>5</v>
      </c>
      <c r="R103" s="160">
        <f t="shared" si="65"/>
        <v>120</v>
      </c>
      <c r="S103" s="162">
        <f t="shared" si="66"/>
        <v>2</v>
      </c>
      <c r="T103" s="163"/>
      <c r="U103" s="248">
        <f t="shared" si="67"/>
        <v>90</v>
      </c>
      <c r="V103" s="162" t="s">
        <v>434</v>
      </c>
      <c r="W103" s="241">
        <v>1</v>
      </c>
      <c r="X103" s="162">
        <f t="shared" si="63"/>
        <v>90</v>
      </c>
      <c r="Y103" s="119"/>
      <c r="Z103" s="321"/>
      <c r="AA103" s="121"/>
    </row>
    <row r="104" spans="1:27" s="14" customFormat="1" ht="18.75" customHeight="1">
      <c r="A104" s="355" t="s">
        <v>580</v>
      </c>
      <c r="B104" s="353" t="s">
        <v>596</v>
      </c>
      <c r="C104" s="354"/>
      <c r="D104" s="356" t="s">
        <v>23</v>
      </c>
      <c r="E104" s="353" t="s">
        <v>604</v>
      </c>
      <c r="F104" s="359">
        <v>2</v>
      </c>
      <c r="G104" s="39">
        <v>4</v>
      </c>
      <c r="H104" s="39">
        <v>5</v>
      </c>
      <c r="I104" s="347"/>
      <c r="J104" s="347" t="s">
        <v>565</v>
      </c>
      <c r="K104" s="347"/>
      <c r="L104" s="347"/>
      <c r="M104" s="347"/>
      <c r="N104" s="161">
        <f>COUNTIF(I104:M104,"&gt;=1")+IF(I104="C1.1",3)+IF(J104="C1.2",3)+IF(K104="C3",5)+IF(I104="C2.1",3)+IF(J104="C2.2",3)+IF(I104="C1",6)+IF(J104="C2",6)+IF(I104="C.1",5)+IF(J104="C.2",5)</f>
        <v>6</v>
      </c>
      <c r="O104" s="237">
        <v>38</v>
      </c>
      <c r="P104" s="237">
        <v>42</v>
      </c>
      <c r="Q104" s="160">
        <f>P104-O104+1+IF(O104=20,-3)</f>
        <v>5</v>
      </c>
      <c r="R104" s="160">
        <f>Q104*N104*S104</f>
        <v>60</v>
      </c>
      <c r="S104" s="162">
        <f>COUNTIF(G104:H104,"&gt;1")</f>
        <v>2</v>
      </c>
      <c r="T104" s="163"/>
      <c r="U104" s="248">
        <f>ROUND(IF(V104="TH",R104*0.75),1)+IF(V104="LT",R104)</f>
        <v>45</v>
      </c>
      <c r="V104" s="162" t="s">
        <v>434</v>
      </c>
      <c r="W104" s="241">
        <v>1</v>
      </c>
      <c r="X104" s="162">
        <f>W104*U104</f>
        <v>45</v>
      </c>
      <c r="Y104" s="119"/>
      <c r="Z104" s="321"/>
      <c r="AA104" s="121"/>
    </row>
    <row r="105" spans="1:27" s="14" customFormat="1" ht="18.75" customHeight="1">
      <c r="A105" s="355" t="s">
        <v>580</v>
      </c>
      <c r="B105" s="353" t="s">
        <v>452</v>
      </c>
      <c r="C105" s="354"/>
      <c r="D105" s="356" t="s">
        <v>40</v>
      </c>
      <c r="E105" s="353" t="s">
        <v>604</v>
      </c>
      <c r="F105" s="359">
        <v>2</v>
      </c>
      <c r="G105" s="39">
        <v>6</v>
      </c>
      <c r="H105" s="39">
        <v>7</v>
      </c>
      <c r="I105" s="347" t="s">
        <v>467</v>
      </c>
      <c r="J105" s="347" t="s">
        <v>565</v>
      </c>
      <c r="K105" s="347"/>
      <c r="L105" s="347"/>
      <c r="M105" s="347"/>
      <c r="N105" s="161">
        <f t="shared" si="59"/>
        <v>12</v>
      </c>
      <c r="O105" s="237">
        <v>46</v>
      </c>
      <c r="P105" s="237">
        <v>50</v>
      </c>
      <c r="Q105" s="160">
        <f t="shared" si="64"/>
        <v>5</v>
      </c>
      <c r="R105" s="160">
        <f t="shared" si="65"/>
        <v>120</v>
      </c>
      <c r="S105" s="162">
        <f t="shared" si="66"/>
        <v>2</v>
      </c>
      <c r="T105" s="163"/>
      <c r="U105" s="248">
        <f t="shared" si="67"/>
        <v>90</v>
      </c>
      <c r="V105" s="162" t="s">
        <v>434</v>
      </c>
      <c r="W105" s="241">
        <v>1</v>
      </c>
      <c r="X105" s="162">
        <f t="shared" si="63"/>
        <v>90</v>
      </c>
      <c r="Y105" s="119"/>
      <c r="Z105" s="321"/>
      <c r="AA105" s="121"/>
    </row>
    <row r="106" spans="1:27" s="14" customFormat="1" ht="17.25" customHeight="1">
      <c r="A106" s="355"/>
      <c r="B106" s="353" t="s">
        <v>613</v>
      </c>
      <c r="C106" s="354"/>
      <c r="D106" s="356" t="s">
        <v>462</v>
      </c>
      <c r="E106" s="353" t="s">
        <v>610</v>
      </c>
      <c r="F106" s="359">
        <v>2</v>
      </c>
      <c r="G106" s="39">
        <v>2</v>
      </c>
      <c r="H106" s="39">
        <v>4</v>
      </c>
      <c r="I106" s="347"/>
      <c r="J106" s="347" t="s">
        <v>565</v>
      </c>
      <c r="K106" s="347"/>
      <c r="L106" s="347"/>
      <c r="M106" s="347"/>
      <c r="N106" s="161">
        <f>COUNTIF(I106:M106,"&gt;=1")+IF(I106="C1.1",3)+IF(J106="C1.2",3)+IF(K106="C3",5)+IF(I106="C2.1",3)+IF(J106="C2.2",3)+IF(I106="C1",6)+IF(J106="C2",6)+IF(I106="C.1",5)+IF(J106="C.2",5)</f>
        <v>6</v>
      </c>
      <c r="O106" s="237">
        <v>30</v>
      </c>
      <c r="P106" s="237">
        <v>34</v>
      </c>
      <c r="Q106" s="160">
        <f>P106-O106+1</f>
        <v>5</v>
      </c>
      <c r="R106" s="160">
        <f>Q106*N106*S106</f>
        <v>60</v>
      </c>
      <c r="S106" s="162">
        <f>COUNTIF(G106:H106,"&gt;1")</f>
        <v>2</v>
      </c>
      <c r="T106" s="163"/>
      <c r="U106" s="248">
        <f>ROUND(IF(V106="TH",R106*0.75),1)+IF(V106="LT",R106)</f>
        <v>45</v>
      </c>
      <c r="V106" s="162" t="s">
        <v>434</v>
      </c>
      <c r="W106" s="241">
        <v>1</v>
      </c>
      <c r="X106" s="162">
        <f t="shared" ref="X106:X111" si="86">W106*U106</f>
        <v>45</v>
      </c>
      <c r="Y106" s="119"/>
      <c r="Z106" s="321"/>
      <c r="AA106" s="121"/>
    </row>
    <row r="107" spans="1:27" s="14" customFormat="1" ht="17.25" customHeight="1">
      <c r="A107" s="277"/>
      <c r="B107" s="353" t="s">
        <v>596</v>
      </c>
      <c r="C107" s="354"/>
      <c r="D107" s="356" t="s">
        <v>25</v>
      </c>
      <c r="E107" s="353" t="s">
        <v>619</v>
      </c>
      <c r="F107" s="359">
        <v>3</v>
      </c>
      <c r="G107" s="39">
        <v>2</v>
      </c>
      <c r="H107" s="39">
        <v>3</v>
      </c>
      <c r="I107" s="347" t="s">
        <v>467</v>
      </c>
      <c r="J107" s="347"/>
      <c r="K107" s="347"/>
      <c r="L107" s="347"/>
      <c r="M107" s="347"/>
      <c r="N107" s="161">
        <f>COUNTIF(I107:M107,"&gt;=1")+IF(I107="C1.1",3)+IF(J107="C1.2",3)+IF(K107="C3",5)+IF(I107="C2.1",3)+IF(J107="C2.2",3)+IF(I107="C1",6)+IF(J107="C2",6)+IF(I107="C.1",5)+IF(J107="C.2",5)</f>
        <v>6</v>
      </c>
      <c r="O107" s="237">
        <v>25</v>
      </c>
      <c r="P107" s="237">
        <v>29</v>
      </c>
      <c r="Q107" s="160">
        <f>P107-O107+1</f>
        <v>5</v>
      </c>
      <c r="R107" s="160">
        <f>Q107*N107*S107</f>
        <v>60</v>
      </c>
      <c r="S107" s="162">
        <f>COUNTIF(G107:H107,"&gt;1")</f>
        <v>2</v>
      </c>
      <c r="T107" s="163"/>
      <c r="U107" s="248">
        <f>ROUND(IF(V107="TH",R107*0.75),1)+IF(V107="LT",R107)</f>
        <v>45</v>
      </c>
      <c r="V107" s="162" t="s">
        <v>434</v>
      </c>
      <c r="W107" s="241">
        <v>4</v>
      </c>
      <c r="X107" s="162">
        <f t="shared" si="86"/>
        <v>180</v>
      </c>
      <c r="Y107" s="119"/>
      <c r="Z107" s="120"/>
      <c r="AA107" s="121"/>
    </row>
    <row r="108" spans="1:27" s="14" customFormat="1" ht="17.25" customHeight="1">
      <c r="A108" s="277" t="s">
        <v>578</v>
      </c>
      <c r="B108" s="353" t="s">
        <v>443</v>
      </c>
      <c r="C108" s="354"/>
      <c r="D108" s="356" t="s">
        <v>25</v>
      </c>
      <c r="E108" s="353" t="s">
        <v>619</v>
      </c>
      <c r="F108" s="359">
        <v>2</v>
      </c>
      <c r="G108" s="39">
        <v>6</v>
      </c>
      <c r="H108" s="39">
        <v>8</v>
      </c>
      <c r="I108" s="347" t="s">
        <v>467</v>
      </c>
      <c r="J108" s="347" t="s">
        <v>565</v>
      </c>
      <c r="K108" s="347"/>
      <c r="L108" s="347"/>
      <c r="M108" s="347"/>
      <c r="N108" s="161">
        <f t="shared" ref="N108:N135" si="87">COUNTIF(I108:M108,"&gt;=1")+IF(I108="C1.1",3)+IF(J108="C1.2",3)+IF(K108="C3",5)+IF(I108="C2.1",3)+IF(J108="C2.2",3)+IF(I108="C1",6)+IF(J108="C2",6)+IF(I108="C.1",5)+IF(J108="C.2",5)</f>
        <v>12</v>
      </c>
      <c r="O108" s="237">
        <v>25</v>
      </c>
      <c r="P108" s="237">
        <v>29</v>
      </c>
      <c r="Q108" s="160">
        <f t="shared" ref="Q108:Q115" si="88">P108-O108+1+IF(O108=20,-3)</f>
        <v>5</v>
      </c>
      <c r="R108" s="160">
        <f t="shared" ref="R108:R135" si="89">Q108*N108*S108</f>
        <v>120</v>
      </c>
      <c r="S108" s="162">
        <f t="shared" ref="S108:S135" si="90">COUNTIF(G108:H108,"&gt;1")</f>
        <v>2</v>
      </c>
      <c r="T108" s="163"/>
      <c r="U108" s="248">
        <f t="shared" ref="U108:U135" si="91">ROUND(IF(V108="TH",R108*0.75),1)+IF(V108="LT",R108)</f>
        <v>90</v>
      </c>
      <c r="V108" s="162" t="s">
        <v>434</v>
      </c>
      <c r="W108" s="241">
        <v>1</v>
      </c>
      <c r="X108" s="162">
        <f t="shared" si="86"/>
        <v>90</v>
      </c>
      <c r="Y108" s="119"/>
      <c r="Z108" s="321"/>
      <c r="AA108" s="121"/>
    </row>
    <row r="109" spans="1:27" s="14" customFormat="1" ht="17.25" customHeight="1">
      <c r="A109" s="277" t="s">
        <v>578</v>
      </c>
      <c r="B109" s="353" t="s">
        <v>444</v>
      </c>
      <c r="C109" s="354"/>
      <c r="D109" s="356" t="s">
        <v>38</v>
      </c>
      <c r="E109" s="353" t="s">
        <v>619</v>
      </c>
      <c r="F109" s="359">
        <v>2</v>
      </c>
      <c r="G109" s="39">
        <v>2</v>
      </c>
      <c r="H109" s="39">
        <v>3</v>
      </c>
      <c r="I109" s="347"/>
      <c r="J109" s="347"/>
      <c r="K109" s="347" t="s">
        <v>577</v>
      </c>
      <c r="L109" s="347"/>
      <c r="M109" s="347"/>
      <c r="N109" s="161">
        <f t="shared" ref="N109:N110" si="92">COUNTIF(I109:M109,"&gt;=1")+IF(I109="C1.1",3)+IF(J109="C1.2",3)+IF(K109="C3",5)+IF(I109="C2.1",3)+IF(J109="C2.2",3)+IF(I109="C1",6)+IF(J109="C2",6)+IF(I109="C.1",5)+IF(J109="C.2",5)</f>
        <v>5</v>
      </c>
      <c r="O109" s="237">
        <v>25</v>
      </c>
      <c r="P109" s="237">
        <v>29</v>
      </c>
      <c r="Q109" s="160">
        <f t="shared" si="88"/>
        <v>5</v>
      </c>
      <c r="R109" s="160">
        <f t="shared" ref="R109:R110" si="93">Q109*N109*S109</f>
        <v>50</v>
      </c>
      <c r="S109" s="162">
        <f t="shared" ref="S109:S110" si="94">COUNTIF(G109:H109,"&gt;1")</f>
        <v>2</v>
      </c>
      <c r="T109" s="163"/>
      <c r="U109" s="248">
        <f t="shared" ref="U109:U110" si="95">ROUND(IF(V109="TH",R109*0.75),1)+IF(V109="LT",R109)</f>
        <v>37.5</v>
      </c>
      <c r="V109" s="162" t="s">
        <v>434</v>
      </c>
      <c r="W109" s="241">
        <v>1</v>
      </c>
      <c r="X109" s="162">
        <f t="shared" si="86"/>
        <v>37.5</v>
      </c>
      <c r="Y109" s="119"/>
      <c r="Z109" s="321"/>
      <c r="AA109" s="121"/>
    </row>
    <row r="110" spans="1:27" s="14" customFormat="1" ht="17.25" customHeight="1">
      <c r="A110" s="277" t="s">
        <v>578</v>
      </c>
      <c r="B110" s="353" t="s">
        <v>444</v>
      </c>
      <c r="C110" s="354"/>
      <c r="D110" s="356" t="s">
        <v>38</v>
      </c>
      <c r="E110" s="353" t="s">
        <v>619</v>
      </c>
      <c r="F110" s="359">
        <v>2</v>
      </c>
      <c r="G110" s="39">
        <v>4</v>
      </c>
      <c r="H110" s="39">
        <v>5</v>
      </c>
      <c r="I110" s="347"/>
      <c r="J110" s="347"/>
      <c r="K110" s="347" t="s">
        <v>577</v>
      </c>
      <c r="L110" s="347"/>
      <c r="M110" s="347"/>
      <c r="N110" s="161">
        <f t="shared" si="92"/>
        <v>5</v>
      </c>
      <c r="O110" s="237">
        <v>25</v>
      </c>
      <c r="P110" s="237">
        <v>29</v>
      </c>
      <c r="Q110" s="160">
        <f t="shared" si="88"/>
        <v>5</v>
      </c>
      <c r="R110" s="160">
        <f t="shared" si="93"/>
        <v>50</v>
      </c>
      <c r="S110" s="162">
        <f t="shared" si="94"/>
        <v>2</v>
      </c>
      <c r="T110" s="163"/>
      <c r="U110" s="248">
        <f t="shared" si="95"/>
        <v>37.5</v>
      </c>
      <c r="V110" s="162" t="s">
        <v>434</v>
      </c>
      <c r="W110" s="241">
        <v>1</v>
      </c>
      <c r="X110" s="162">
        <f t="shared" si="86"/>
        <v>37.5</v>
      </c>
      <c r="Y110" s="119"/>
      <c r="Z110" s="321"/>
      <c r="AA110" s="121"/>
    </row>
    <row r="111" spans="1:27" s="14" customFormat="1" ht="17.25" customHeight="1">
      <c r="A111" s="277" t="s">
        <v>578</v>
      </c>
      <c r="B111" s="353" t="s">
        <v>444</v>
      </c>
      <c r="C111" s="354"/>
      <c r="D111" s="356" t="s">
        <v>38</v>
      </c>
      <c r="E111" s="353" t="s">
        <v>619</v>
      </c>
      <c r="F111" s="359">
        <v>2</v>
      </c>
      <c r="G111" s="39">
        <v>6</v>
      </c>
      <c r="H111" s="39">
        <v>7</v>
      </c>
      <c r="I111" s="347"/>
      <c r="J111" s="347"/>
      <c r="K111" s="347" t="s">
        <v>577</v>
      </c>
      <c r="L111" s="347"/>
      <c r="M111" s="347"/>
      <c r="N111" s="161">
        <f t="shared" si="87"/>
        <v>5</v>
      </c>
      <c r="O111" s="237">
        <v>28</v>
      </c>
      <c r="P111" s="237">
        <v>29</v>
      </c>
      <c r="Q111" s="160">
        <f t="shared" si="88"/>
        <v>2</v>
      </c>
      <c r="R111" s="160">
        <f t="shared" si="89"/>
        <v>20</v>
      </c>
      <c r="S111" s="162">
        <f t="shared" si="90"/>
        <v>2</v>
      </c>
      <c r="T111" s="163"/>
      <c r="U111" s="248">
        <f t="shared" si="91"/>
        <v>15</v>
      </c>
      <c r="V111" s="162" t="s">
        <v>434</v>
      </c>
      <c r="W111" s="241">
        <v>1</v>
      </c>
      <c r="X111" s="162">
        <f t="shared" si="86"/>
        <v>15</v>
      </c>
      <c r="Y111" s="119"/>
      <c r="Z111" s="321"/>
      <c r="AA111" s="121"/>
    </row>
    <row r="112" spans="1:27" s="14" customFormat="1" ht="17.25" customHeight="1">
      <c r="A112" s="277" t="s">
        <v>578</v>
      </c>
      <c r="B112" s="353" t="s">
        <v>445</v>
      </c>
      <c r="C112" s="354"/>
      <c r="D112" s="356" t="s">
        <v>37</v>
      </c>
      <c r="E112" s="353" t="s">
        <v>619</v>
      </c>
      <c r="F112" s="359">
        <v>2</v>
      </c>
      <c r="G112" s="39">
        <v>4</v>
      </c>
      <c r="H112" s="39">
        <v>5</v>
      </c>
      <c r="I112" s="347" t="s">
        <v>467</v>
      </c>
      <c r="J112" s="347" t="s">
        <v>565</v>
      </c>
      <c r="K112" s="347"/>
      <c r="L112" s="347"/>
      <c r="M112" s="347"/>
      <c r="N112" s="161">
        <f t="shared" si="87"/>
        <v>12</v>
      </c>
      <c r="O112" s="237">
        <v>36</v>
      </c>
      <c r="P112" s="237">
        <v>40</v>
      </c>
      <c r="Q112" s="160">
        <f t="shared" si="88"/>
        <v>5</v>
      </c>
      <c r="R112" s="160">
        <f t="shared" si="89"/>
        <v>120</v>
      </c>
      <c r="S112" s="162">
        <f t="shared" si="90"/>
        <v>2</v>
      </c>
      <c r="T112" s="163"/>
      <c r="U112" s="248">
        <f t="shared" si="91"/>
        <v>90</v>
      </c>
      <c r="V112" s="162" t="s">
        <v>434</v>
      </c>
      <c r="W112" s="241">
        <v>1</v>
      </c>
      <c r="X112" s="162">
        <f t="shared" ref="X112:X135" si="96">W112*U112</f>
        <v>90</v>
      </c>
      <c r="Y112" s="119"/>
      <c r="Z112" s="321"/>
      <c r="AA112" s="121"/>
    </row>
    <row r="113" spans="1:27" s="14" customFormat="1" ht="17.25" customHeight="1">
      <c r="A113" s="277" t="s">
        <v>578</v>
      </c>
      <c r="B113" s="353" t="s">
        <v>446</v>
      </c>
      <c r="C113" s="354"/>
      <c r="D113" s="356" t="s">
        <v>39</v>
      </c>
      <c r="E113" s="353" t="s">
        <v>619</v>
      </c>
      <c r="F113" s="359">
        <v>2</v>
      </c>
      <c r="G113" s="39">
        <v>2</v>
      </c>
      <c r="H113" s="39">
        <v>3</v>
      </c>
      <c r="I113" s="347"/>
      <c r="J113" s="347"/>
      <c r="K113" s="347" t="s">
        <v>577</v>
      </c>
      <c r="L113" s="347"/>
      <c r="M113" s="347"/>
      <c r="N113" s="161">
        <f t="shared" ref="N113:N114" si="97">COUNTIF(I113:M113,"&gt;=1")+IF(I113="C1.1",3)+IF(J113="C1.2",3)+IF(K113="C3",5)+IF(I113="C2.1",3)+IF(J113="C2.2",3)+IF(I113="C1",6)+IF(J113="C2",6)+IF(I113="C.1",5)+IF(J113="C.2",5)</f>
        <v>5</v>
      </c>
      <c r="O113" s="237">
        <v>37</v>
      </c>
      <c r="P113" s="237">
        <v>40</v>
      </c>
      <c r="Q113" s="160">
        <f t="shared" si="88"/>
        <v>4</v>
      </c>
      <c r="R113" s="160">
        <f t="shared" ref="R113:R114" si="98">Q113*N113*S113</f>
        <v>40</v>
      </c>
      <c r="S113" s="162">
        <f t="shared" ref="S113:S114" si="99">COUNTIF(G113:H113,"&gt;1")</f>
        <v>2</v>
      </c>
      <c r="T113" s="163"/>
      <c r="U113" s="248">
        <f t="shared" ref="U113:U114" si="100">ROUND(IF(V113="TH",R113*0.75),1)+IF(V113="LT",R113)</f>
        <v>30</v>
      </c>
      <c r="V113" s="162" t="s">
        <v>434</v>
      </c>
      <c r="W113" s="241">
        <v>1</v>
      </c>
      <c r="X113" s="162">
        <f t="shared" ref="X113:X114" si="101">W113*U113</f>
        <v>30</v>
      </c>
      <c r="Y113" s="119"/>
      <c r="Z113" s="321"/>
      <c r="AA113" s="121"/>
    </row>
    <row r="114" spans="1:27" s="14" customFormat="1" ht="17.25" customHeight="1">
      <c r="A114" s="277" t="s">
        <v>578</v>
      </c>
      <c r="B114" s="353" t="s">
        <v>446</v>
      </c>
      <c r="C114" s="354"/>
      <c r="D114" s="356" t="s">
        <v>39</v>
      </c>
      <c r="E114" s="353" t="s">
        <v>619</v>
      </c>
      <c r="F114" s="359">
        <v>2</v>
      </c>
      <c r="G114" s="39">
        <v>6</v>
      </c>
      <c r="H114" s="39">
        <v>7</v>
      </c>
      <c r="I114" s="347"/>
      <c r="J114" s="347"/>
      <c r="K114" s="347" t="s">
        <v>577</v>
      </c>
      <c r="L114" s="347"/>
      <c r="M114" s="347"/>
      <c r="N114" s="161">
        <f t="shared" si="97"/>
        <v>5</v>
      </c>
      <c r="O114" s="237">
        <v>40</v>
      </c>
      <c r="P114" s="237">
        <v>40</v>
      </c>
      <c r="Q114" s="160">
        <f t="shared" si="88"/>
        <v>1</v>
      </c>
      <c r="R114" s="160">
        <f t="shared" si="98"/>
        <v>10</v>
      </c>
      <c r="S114" s="162">
        <f t="shared" si="99"/>
        <v>2</v>
      </c>
      <c r="T114" s="163"/>
      <c r="U114" s="248">
        <f t="shared" si="100"/>
        <v>7.5</v>
      </c>
      <c r="V114" s="162" t="s">
        <v>434</v>
      </c>
      <c r="W114" s="241">
        <v>1</v>
      </c>
      <c r="X114" s="162">
        <f t="shared" si="101"/>
        <v>7.5</v>
      </c>
      <c r="Y114" s="119"/>
      <c r="Z114" s="321"/>
      <c r="AA114" s="121"/>
    </row>
    <row r="115" spans="1:27" s="14" customFormat="1" ht="17.25" customHeight="1">
      <c r="A115" s="277" t="s">
        <v>578</v>
      </c>
      <c r="B115" s="353" t="s">
        <v>446</v>
      </c>
      <c r="C115" s="354"/>
      <c r="D115" s="356" t="s">
        <v>39</v>
      </c>
      <c r="E115" s="353" t="s">
        <v>619</v>
      </c>
      <c r="F115" s="359">
        <v>2</v>
      </c>
      <c r="G115" s="39">
        <v>8</v>
      </c>
      <c r="H115" s="39"/>
      <c r="I115" s="347" t="s">
        <v>467</v>
      </c>
      <c r="J115" s="347" t="s">
        <v>565</v>
      </c>
      <c r="K115" s="347"/>
      <c r="L115" s="347"/>
      <c r="M115" s="347"/>
      <c r="N115" s="161">
        <f t="shared" si="87"/>
        <v>12</v>
      </c>
      <c r="O115" s="237">
        <v>35</v>
      </c>
      <c r="P115" s="237">
        <v>40</v>
      </c>
      <c r="Q115" s="160">
        <f t="shared" si="88"/>
        <v>6</v>
      </c>
      <c r="R115" s="160">
        <f>Q115*N115*S115-2</f>
        <v>70</v>
      </c>
      <c r="S115" s="162">
        <f t="shared" si="90"/>
        <v>1</v>
      </c>
      <c r="T115" s="163"/>
      <c r="U115" s="248">
        <f t="shared" si="91"/>
        <v>52.5</v>
      </c>
      <c r="V115" s="162" t="s">
        <v>434</v>
      </c>
      <c r="W115" s="241">
        <v>1</v>
      </c>
      <c r="X115" s="162">
        <f t="shared" si="96"/>
        <v>52.5</v>
      </c>
      <c r="Y115" s="373" t="s">
        <v>778</v>
      </c>
      <c r="Z115" s="321"/>
      <c r="AA115" s="121"/>
    </row>
    <row r="116" spans="1:27" s="14" customFormat="1" ht="17.25" customHeight="1">
      <c r="A116" s="277" t="s">
        <v>578</v>
      </c>
      <c r="B116" s="353" t="s">
        <v>447</v>
      </c>
      <c r="C116" s="354"/>
      <c r="D116" s="356" t="s">
        <v>25</v>
      </c>
      <c r="E116" s="353" t="s">
        <v>619</v>
      </c>
      <c r="F116" s="359">
        <v>2</v>
      </c>
      <c r="G116" s="39">
        <v>2</v>
      </c>
      <c r="H116" s="39">
        <v>3</v>
      </c>
      <c r="I116" s="347" t="s">
        <v>467</v>
      </c>
      <c r="J116" s="347" t="s">
        <v>565</v>
      </c>
      <c r="K116" s="347"/>
      <c r="L116" s="347"/>
      <c r="M116" s="347"/>
      <c r="N116" s="161">
        <f t="shared" si="87"/>
        <v>12</v>
      </c>
      <c r="O116" s="237">
        <v>36</v>
      </c>
      <c r="P116" s="237">
        <v>40</v>
      </c>
      <c r="Q116" s="160">
        <f t="shared" ref="Q116:Q128" si="102">P116-O116+1</f>
        <v>5</v>
      </c>
      <c r="R116" s="160">
        <f t="shared" si="89"/>
        <v>120</v>
      </c>
      <c r="S116" s="162">
        <f t="shared" si="90"/>
        <v>2</v>
      </c>
      <c r="T116" s="163"/>
      <c r="U116" s="248">
        <f t="shared" si="91"/>
        <v>90</v>
      </c>
      <c r="V116" s="162" t="s">
        <v>434</v>
      </c>
      <c r="W116" s="241">
        <v>1</v>
      </c>
      <c r="X116" s="162">
        <f t="shared" si="96"/>
        <v>90</v>
      </c>
      <c r="Y116" s="119"/>
      <c r="Z116" s="321"/>
      <c r="AA116" s="121"/>
    </row>
    <row r="117" spans="1:27" s="14" customFormat="1" ht="16.5" customHeight="1">
      <c r="A117" s="277" t="s">
        <v>578</v>
      </c>
      <c r="B117" s="353" t="s">
        <v>448</v>
      </c>
      <c r="C117" s="354"/>
      <c r="D117" s="356" t="s">
        <v>37</v>
      </c>
      <c r="E117" s="353" t="s">
        <v>619</v>
      </c>
      <c r="F117" s="359">
        <v>2</v>
      </c>
      <c r="G117" s="39">
        <v>6</v>
      </c>
      <c r="H117" s="39">
        <v>7</v>
      </c>
      <c r="I117" s="347" t="s">
        <v>467</v>
      </c>
      <c r="J117" s="347" t="s">
        <v>565</v>
      </c>
      <c r="K117" s="347"/>
      <c r="L117" s="347"/>
      <c r="M117" s="347"/>
      <c r="N117" s="161">
        <f t="shared" si="87"/>
        <v>12</v>
      </c>
      <c r="O117" s="237">
        <v>35</v>
      </c>
      <c r="P117" s="237">
        <v>39</v>
      </c>
      <c r="Q117" s="160">
        <f t="shared" si="102"/>
        <v>5</v>
      </c>
      <c r="R117" s="160">
        <f t="shared" si="89"/>
        <v>120</v>
      </c>
      <c r="S117" s="162">
        <f t="shared" si="90"/>
        <v>2</v>
      </c>
      <c r="T117" s="163"/>
      <c r="U117" s="248">
        <f t="shared" si="91"/>
        <v>90</v>
      </c>
      <c r="V117" s="162" t="s">
        <v>434</v>
      </c>
      <c r="W117" s="241">
        <v>1</v>
      </c>
      <c r="X117" s="162">
        <f t="shared" si="96"/>
        <v>90</v>
      </c>
      <c r="Y117" s="119"/>
      <c r="Z117" s="321"/>
      <c r="AA117" s="121"/>
    </row>
    <row r="118" spans="1:27" s="14" customFormat="1" ht="17.25" customHeight="1">
      <c r="A118" s="277" t="s">
        <v>578</v>
      </c>
      <c r="B118" s="353" t="s">
        <v>449</v>
      </c>
      <c r="C118" s="354"/>
      <c r="D118" s="356" t="s">
        <v>39</v>
      </c>
      <c r="E118" s="353" t="s">
        <v>619</v>
      </c>
      <c r="F118" s="359">
        <v>2</v>
      </c>
      <c r="G118" s="39">
        <v>2</v>
      </c>
      <c r="H118" s="39">
        <v>3</v>
      </c>
      <c r="I118" s="347"/>
      <c r="J118" s="347"/>
      <c r="K118" s="347" t="s">
        <v>577</v>
      </c>
      <c r="L118" s="347"/>
      <c r="M118" s="347"/>
      <c r="N118" s="161">
        <f t="shared" ref="N118" si="103">COUNTIF(I118:M118,"&gt;=1")+IF(I118="C1.1",3)+IF(J118="C1.2",3)+IF(K118="C3",5)+IF(I118="C2.1",3)+IF(J118="C2.2",3)+IF(I118="C1",6)+IF(J118="C2",6)+IF(I118="C.1",5)+IF(J118="C.2",5)</f>
        <v>5</v>
      </c>
      <c r="O118" s="237">
        <v>31</v>
      </c>
      <c r="P118" s="237">
        <v>36</v>
      </c>
      <c r="Q118" s="160">
        <f t="shared" ref="Q118" si="104">P118-O118+1</f>
        <v>6</v>
      </c>
      <c r="R118" s="160">
        <f t="shared" ref="R118" si="105">Q118*N118*S118</f>
        <v>60</v>
      </c>
      <c r="S118" s="162">
        <f t="shared" ref="S118" si="106">COUNTIF(G118:H118,"&gt;1")</f>
        <v>2</v>
      </c>
      <c r="T118" s="163"/>
      <c r="U118" s="248">
        <f t="shared" ref="U118" si="107">ROUND(IF(V118="TH",R118*0.75),1)+IF(V118="LT",R118)</f>
        <v>45</v>
      </c>
      <c r="V118" s="162" t="s">
        <v>434</v>
      </c>
      <c r="W118" s="241">
        <v>1</v>
      </c>
      <c r="X118" s="162">
        <f t="shared" ref="X118" si="108">W118*U118</f>
        <v>45</v>
      </c>
      <c r="Y118" s="119"/>
      <c r="Z118" s="321"/>
      <c r="AA118" s="121"/>
    </row>
    <row r="119" spans="1:27" s="14" customFormat="1" ht="17.25" customHeight="1">
      <c r="A119" s="277" t="s">
        <v>578</v>
      </c>
      <c r="B119" s="353" t="s">
        <v>449</v>
      </c>
      <c r="C119" s="354"/>
      <c r="D119" s="356" t="s">
        <v>39</v>
      </c>
      <c r="E119" s="353" t="s">
        <v>619</v>
      </c>
      <c r="F119" s="359">
        <v>2</v>
      </c>
      <c r="G119" s="39">
        <v>4</v>
      </c>
      <c r="H119" s="39">
        <v>6</v>
      </c>
      <c r="I119" s="347"/>
      <c r="J119" s="347"/>
      <c r="K119" s="347" t="s">
        <v>577</v>
      </c>
      <c r="L119" s="347"/>
      <c r="M119" s="347"/>
      <c r="N119" s="161">
        <f t="shared" si="87"/>
        <v>5</v>
      </c>
      <c r="O119" s="237">
        <v>31</v>
      </c>
      <c r="P119" s="237">
        <v>36</v>
      </c>
      <c r="Q119" s="160">
        <f t="shared" si="102"/>
        <v>6</v>
      </c>
      <c r="R119" s="160">
        <f t="shared" si="89"/>
        <v>60</v>
      </c>
      <c r="S119" s="162">
        <f t="shared" si="90"/>
        <v>2</v>
      </c>
      <c r="T119" s="163"/>
      <c r="U119" s="248">
        <f t="shared" si="91"/>
        <v>45</v>
      </c>
      <c r="V119" s="162" t="s">
        <v>434</v>
      </c>
      <c r="W119" s="241">
        <v>1</v>
      </c>
      <c r="X119" s="162">
        <f t="shared" si="96"/>
        <v>45</v>
      </c>
      <c r="Y119" s="119"/>
      <c r="Z119" s="321"/>
      <c r="AA119" s="121"/>
    </row>
    <row r="120" spans="1:27" s="14" customFormat="1" ht="17.25" customHeight="1">
      <c r="A120" s="277" t="s">
        <v>578</v>
      </c>
      <c r="B120" s="353" t="s">
        <v>452</v>
      </c>
      <c r="C120" s="354"/>
      <c r="D120" s="356" t="s">
        <v>38</v>
      </c>
      <c r="E120" s="353" t="s">
        <v>619</v>
      </c>
      <c r="F120" s="359">
        <v>2</v>
      </c>
      <c r="G120" s="39">
        <v>3</v>
      </c>
      <c r="H120" s="39">
        <v>5</v>
      </c>
      <c r="I120" s="347" t="s">
        <v>467</v>
      </c>
      <c r="J120" s="347" t="s">
        <v>565</v>
      </c>
      <c r="K120" s="347"/>
      <c r="L120" s="347"/>
      <c r="M120" s="347"/>
      <c r="N120" s="161">
        <f t="shared" si="87"/>
        <v>12</v>
      </c>
      <c r="O120" s="237">
        <v>30</v>
      </c>
      <c r="P120" s="237">
        <v>34</v>
      </c>
      <c r="Q120" s="160">
        <f t="shared" si="102"/>
        <v>5</v>
      </c>
      <c r="R120" s="160">
        <f t="shared" si="89"/>
        <v>120</v>
      </c>
      <c r="S120" s="162">
        <f t="shared" si="90"/>
        <v>2</v>
      </c>
      <c r="T120" s="163"/>
      <c r="U120" s="248">
        <f t="shared" si="91"/>
        <v>90</v>
      </c>
      <c r="V120" s="162" t="s">
        <v>434</v>
      </c>
      <c r="W120" s="241">
        <v>1</v>
      </c>
      <c r="X120" s="162">
        <f t="shared" si="96"/>
        <v>90</v>
      </c>
      <c r="Y120" s="119"/>
      <c r="Z120" s="321"/>
      <c r="AA120" s="121"/>
    </row>
    <row r="121" spans="1:27" s="14" customFormat="1" ht="17.25" customHeight="1">
      <c r="A121" s="277" t="s">
        <v>578</v>
      </c>
      <c r="B121" s="353" t="s">
        <v>452</v>
      </c>
      <c r="C121" s="354"/>
      <c r="D121" s="356" t="s">
        <v>38</v>
      </c>
      <c r="E121" s="353" t="s">
        <v>619</v>
      </c>
      <c r="F121" s="359">
        <v>2</v>
      </c>
      <c r="G121" s="39">
        <v>8</v>
      </c>
      <c r="H121" s="39"/>
      <c r="I121" s="347" t="s">
        <v>467</v>
      </c>
      <c r="J121" s="347" t="s">
        <v>565</v>
      </c>
      <c r="K121" s="347"/>
      <c r="L121" s="347"/>
      <c r="M121" s="347"/>
      <c r="N121" s="161">
        <f t="shared" ref="N121" si="109">COUNTIF(I121:M121,"&gt;=1")+IF(I121="C1.1",3)+IF(J121="C1.2",3)+IF(K121="C3",5)+IF(I121="C2.1",3)+IF(J121="C2.2",3)+IF(I121="C1",6)+IF(J121="C2",6)+IF(I121="C.1",5)+IF(J121="C.2",5)</f>
        <v>12</v>
      </c>
      <c r="O121" s="237">
        <v>30</v>
      </c>
      <c r="P121" s="237">
        <v>34</v>
      </c>
      <c r="Q121" s="160">
        <f t="shared" ref="Q121" si="110">P121-O121+1</f>
        <v>5</v>
      </c>
      <c r="R121" s="160">
        <f t="shared" ref="R121" si="111">Q121*N121*S121</f>
        <v>60</v>
      </c>
      <c r="S121" s="162">
        <f t="shared" ref="S121" si="112">COUNTIF(G121:H121,"&gt;1")</f>
        <v>1</v>
      </c>
      <c r="T121" s="163"/>
      <c r="U121" s="248">
        <f t="shared" ref="U121" si="113">ROUND(IF(V121="TH",R121*0.75),1)+IF(V121="LT",R121)</f>
        <v>45</v>
      </c>
      <c r="V121" s="162" t="s">
        <v>434</v>
      </c>
      <c r="W121" s="241">
        <v>1</v>
      </c>
      <c r="X121" s="162">
        <f t="shared" ref="X121" si="114">W121*U121</f>
        <v>45</v>
      </c>
      <c r="Y121" s="119"/>
      <c r="Z121" s="321"/>
      <c r="AA121" s="121"/>
    </row>
    <row r="122" spans="1:27" s="14" customFormat="1" ht="15.75" customHeight="1">
      <c r="A122" s="355"/>
      <c r="B122" s="353" t="s">
        <v>443</v>
      </c>
      <c r="C122" s="354"/>
      <c r="D122" s="356"/>
      <c r="E122" s="353" t="s">
        <v>611</v>
      </c>
      <c r="F122" s="359">
        <v>2</v>
      </c>
      <c r="G122" s="39"/>
      <c r="H122" s="39"/>
      <c r="I122" s="347"/>
      <c r="J122" s="347"/>
      <c r="K122" s="347"/>
      <c r="L122" s="347"/>
      <c r="M122" s="347"/>
      <c r="N122" s="161">
        <f t="shared" si="87"/>
        <v>0</v>
      </c>
      <c r="O122" s="237"/>
      <c r="P122" s="237"/>
      <c r="Q122" s="160">
        <f t="shared" si="102"/>
        <v>1</v>
      </c>
      <c r="R122" s="160">
        <f t="shared" si="89"/>
        <v>0</v>
      </c>
      <c r="S122" s="162">
        <f t="shared" si="90"/>
        <v>0</v>
      </c>
      <c r="T122" s="163"/>
      <c r="U122" s="248">
        <f t="shared" si="91"/>
        <v>0</v>
      </c>
      <c r="V122" s="162" t="s">
        <v>433</v>
      </c>
      <c r="W122" s="241">
        <v>1</v>
      </c>
      <c r="X122" s="162">
        <f t="shared" si="96"/>
        <v>0</v>
      </c>
      <c r="Y122" s="119"/>
      <c r="Z122" s="321"/>
      <c r="AA122" s="121"/>
    </row>
    <row r="123" spans="1:27" s="14" customFormat="1" ht="17.25" customHeight="1">
      <c r="A123" s="355"/>
      <c r="B123" s="353" t="s">
        <v>444</v>
      </c>
      <c r="C123" s="354"/>
      <c r="D123" s="356"/>
      <c r="E123" s="353" t="s">
        <v>611</v>
      </c>
      <c r="F123" s="359">
        <v>2</v>
      </c>
      <c r="G123" s="39"/>
      <c r="H123" s="39"/>
      <c r="I123" s="347"/>
      <c r="J123" s="347"/>
      <c r="K123" s="347"/>
      <c r="L123" s="347"/>
      <c r="M123" s="347"/>
      <c r="N123" s="161">
        <f t="shared" si="87"/>
        <v>0</v>
      </c>
      <c r="O123" s="237"/>
      <c r="P123" s="237"/>
      <c r="Q123" s="160">
        <f t="shared" si="102"/>
        <v>1</v>
      </c>
      <c r="R123" s="160">
        <f t="shared" si="89"/>
        <v>0</v>
      </c>
      <c r="S123" s="162">
        <f t="shared" si="90"/>
        <v>0</v>
      </c>
      <c r="T123" s="163"/>
      <c r="U123" s="248">
        <f t="shared" si="91"/>
        <v>0</v>
      </c>
      <c r="V123" s="162" t="s">
        <v>433</v>
      </c>
      <c r="W123" s="241">
        <v>1</v>
      </c>
      <c r="X123" s="162">
        <f t="shared" si="96"/>
        <v>0</v>
      </c>
      <c r="Y123" s="119"/>
      <c r="Z123" s="321"/>
      <c r="AA123" s="121"/>
    </row>
    <row r="124" spans="1:27" s="14" customFormat="1" ht="17.25" customHeight="1">
      <c r="A124" s="355"/>
      <c r="B124" s="353" t="s">
        <v>445</v>
      </c>
      <c r="C124" s="354"/>
      <c r="D124" s="356" t="s">
        <v>38</v>
      </c>
      <c r="E124" s="353" t="s">
        <v>611</v>
      </c>
      <c r="F124" s="359">
        <v>2</v>
      </c>
      <c r="G124" s="39">
        <v>2</v>
      </c>
      <c r="H124" s="39"/>
      <c r="I124" s="347">
        <v>7</v>
      </c>
      <c r="J124" s="347">
        <v>8</v>
      </c>
      <c r="K124" s="347">
        <v>9</v>
      </c>
      <c r="L124" s="347"/>
      <c r="M124" s="347"/>
      <c r="N124" s="161">
        <f t="shared" si="87"/>
        <v>3</v>
      </c>
      <c r="O124" s="237">
        <v>30</v>
      </c>
      <c r="P124" s="237">
        <v>39</v>
      </c>
      <c r="Q124" s="160">
        <f t="shared" si="102"/>
        <v>10</v>
      </c>
      <c r="R124" s="160">
        <f t="shared" si="89"/>
        <v>30</v>
      </c>
      <c r="S124" s="162">
        <f t="shared" si="90"/>
        <v>1</v>
      </c>
      <c r="T124" s="163"/>
      <c r="U124" s="248">
        <f t="shared" si="91"/>
        <v>30</v>
      </c>
      <c r="V124" s="162" t="s">
        <v>433</v>
      </c>
      <c r="W124" s="241">
        <v>1</v>
      </c>
      <c r="X124" s="162">
        <f t="shared" si="96"/>
        <v>30</v>
      </c>
      <c r="Y124" s="119"/>
      <c r="Z124" s="321"/>
      <c r="AA124" s="121"/>
    </row>
    <row r="125" spans="1:27" s="14" customFormat="1" ht="17.25" customHeight="1">
      <c r="A125" s="355"/>
      <c r="B125" s="353" t="s">
        <v>446</v>
      </c>
      <c r="C125" s="354"/>
      <c r="D125" s="356" t="s">
        <v>38</v>
      </c>
      <c r="E125" s="353" t="s">
        <v>611</v>
      </c>
      <c r="F125" s="359">
        <v>2</v>
      </c>
      <c r="G125" s="39">
        <v>4</v>
      </c>
      <c r="H125" s="39"/>
      <c r="I125" s="347">
        <v>10</v>
      </c>
      <c r="J125" s="347">
        <v>11</v>
      </c>
      <c r="K125" s="347">
        <v>12</v>
      </c>
      <c r="L125" s="347"/>
      <c r="M125" s="347"/>
      <c r="N125" s="161">
        <f t="shared" si="87"/>
        <v>3</v>
      </c>
      <c r="O125" s="237">
        <v>30</v>
      </c>
      <c r="P125" s="237">
        <v>39</v>
      </c>
      <c r="Q125" s="160">
        <f t="shared" si="102"/>
        <v>10</v>
      </c>
      <c r="R125" s="160">
        <f t="shared" si="89"/>
        <v>30</v>
      </c>
      <c r="S125" s="162">
        <f t="shared" si="90"/>
        <v>1</v>
      </c>
      <c r="T125" s="163"/>
      <c r="U125" s="248">
        <f t="shared" si="91"/>
        <v>30</v>
      </c>
      <c r="V125" s="162" t="s">
        <v>433</v>
      </c>
      <c r="W125" s="241">
        <v>1</v>
      </c>
      <c r="X125" s="162">
        <f t="shared" si="96"/>
        <v>30</v>
      </c>
      <c r="Y125" s="119"/>
      <c r="Z125" s="321"/>
      <c r="AA125" s="121"/>
    </row>
    <row r="126" spans="1:27" s="14" customFormat="1" ht="18.75" customHeight="1">
      <c r="A126" s="355"/>
      <c r="B126" s="353" t="s">
        <v>447</v>
      </c>
      <c r="C126" s="354"/>
      <c r="D126" s="356" t="s">
        <v>38</v>
      </c>
      <c r="E126" s="353" t="s">
        <v>611</v>
      </c>
      <c r="F126" s="359">
        <v>2</v>
      </c>
      <c r="G126" s="39">
        <v>4</v>
      </c>
      <c r="H126" s="39"/>
      <c r="I126" s="347">
        <v>7</v>
      </c>
      <c r="J126" s="347">
        <v>8</v>
      </c>
      <c r="K126" s="347">
        <v>9</v>
      </c>
      <c r="L126" s="347"/>
      <c r="M126" s="347"/>
      <c r="N126" s="161">
        <f t="shared" si="87"/>
        <v>3</v>
      </c>
      <c r="O126" s="237">
        <v>30</v>
      </c>
      <c r="P126" s="237">
        <v>39</v>
      </c>
      <c r="Q126" s="160">
        <f t="shared" si="102"/>
        <v>10</v>
      </c>
      <c r="R126" s="160">
        <f t="shared" si="89"/>
        <v>30</v>
      </c>
      <c r="S126" s="162">
        <f t="shared" si="90"/>
        <v>1</v>
      </c>
      <c r="T126" s="163"/>
      <c r="U126" s="248">
        <f t="shared" si="91"/>
        <v>30</v>
      </c>
      <c r="V126" s="162" t="s">
        <v>433</v>
      </c>
      <c r="W126" s="241">
        <v>1</v>
      </c>
      <c r="X126" s="162">
        <f t="shared" si="96"/>
        <v>30</v>
      </c>
      <c r="Y126" s="119"/>
      <c r="Z126" s="321"/>
      <c r="AA126" s="121"/>
    </row>
    <row r="127" spans="1:27" s="14" customFormat="1" ht="17.25" customHeight="1">
      <c r="A127" s="355"/>
      <c r="B127" s="353" t="s">
        <v>448</v>
      </c>
      <c r="C127" s="354"/>
      <c r="D127" s="356" t="s">
        <v>38</v>
      </c>
      <c r="E127" s="353" t="s">
        <v>611</v>
      </c>
      <c r="F127" s="359">
        <v>2</v>
      </c>
      <c r="G127" s="39">
        <v>2</v>
      </c>
      <c r="H127" s="39"/>
      <c r="I127" s="347"/>
      <c r="J127" s="347">
        <v>10</v>
      </c>
      <c r="K127" s="347">
        <v>11</v>
      </c>
      <c r="L127" s="347">
        <v>12</v>
      </c>
      <c r="M127" s="347"/>
      <c r="N127" s="161">
        <f t="shared" si="87"/>
        <v>3</v>
      </c>
      <c r="O127" s="237">
        <v>30</v>
      </c>
      <c r="P127" s="237">
        <v>39</v>
      </c>
      <c r="Q127" s="160">
        <f t="shared" si="102"/>
        <v>10</v>
      </c>
      <c r="R127" s="160">
        <f t="shared" si="89"/>
        <v>30</v>
      </c>
      <c r="S127" s="162">
        <f t="shared" si="90"/>
        <v>1</v>
      </c>
      <c r="T127" s="163"/>
      <c r="U127" s="248">
        <f t="shared" si="91"/>
        <v>30</v>
      </c>
      <c r="V127" s="162" t="s">
        <v>433</v>
      </c>
      <c r="W127" s="241">
        <v>1</v>
      </c>
      <c r="X127" s="162">
        <f t="shared" si="96"/>
        <v>30</v>
      </c>
      <c r="Y127" s="119"/>
      <c r="Z127" s="321"/>
      <c r="AA127" s="121"/>
    </row>
    <row r="128" spans="1:27" s="14" customFormat="1" ht="16.5" customHeight="1">
      <c r="A128" s="355"/>
      <c r="B128" s="353" t="s">
        <v>449</v>
      </c>
      <c r="C128" s="354"/>
      <c r="D128" s="356"/>
      <c r="E128" s="353" t="s">
        <v>611</v>
      </c>
      <c r="F128" s="359">
        <v>2</v>
      </c>
      <c r="G128" s="39"/>
      <c r="H128" s="39"/>
      <c r="I128" s="347"/>
      <c r="J128" s="347"/>
      <c r="K128" s="347"/>
      <c r="L128" s="347"/>
      <c r="M128" s="347"/>
      <c r="N128" s="161">
        <f t="shared" si="87"/>
        <v>0</v>
      </c>
      <c r="O128" s="237"/>
      <c r="P128" s="237"/>
      <c r="Q128" s="160">
        <f t="shared" si="102"/>
        <v>1</v>
      </c>
      <c r="R128" s="160">
        <f t="shared" si="89"/>
        <v>0</v>
      </c>
      <c r="S128" s="162">
        <f t="shared" si="90"/>
        <v>0</v>
      </c>
      <c r="T128" s="163"/>
      <c r="U128" s="248">
        <f t="shared" si="91"/>
        <v>0</v>
      </c>
      <c r="V128" s="162" t="s">
        <v>433</v>
      </c>
      <c r="W128" s="241">
        <v>1</v>
      </c>
      <c r="X128" s="162">
        <f t="shared" si="96"/>
        <v>0</v>
      </c>
      <c r="Y128" s="119"/>
      <c r="Z128" s="321"/>
      <c r="AA128" s="121"/>
    </row>
    <row r="129" spans="1:27" s="14" customFormat="1" ht="17.25" customHeight="1">
      <c r="A129" s="355"/>
      <c r="B129" s="353" t="s">
        <v>596</v>
      </c>
      <c r="C129" s="354"/>
      <c r="D129" s="356"/>
      <c r="E129" s="353" t="s">
        <v>611</v>
      </c>
      <c r="F129" s="359">
        <v>2</v>
      </c>
      <c r="G129" s="39"/>
      <c r="H129" s="39"/>
      <c r="I129" s="347"/>
      <c r="J129" s="347"/>
      <c r="K129" s="347"/>
      <c r="L129" s="347"/>
      <c r="M129" s="347"/>
      <c r="N129" s="161">
        <f>COUNTIF(I129:M129,"&gt;=1")+IF(I129="C1.1",3)+IF(J129="C1.2",3)+IF(K129="C3",5)+IF(I129="C2.1",3)+IF(J129="C2.2",3)+IF(I129="C1",6)+IF(J129="C2",6)+IF(I129="C.1",5)+IF(J129="C.2",5)</f>
        <v>0</v>
      </c>
      <c r="O129" s="237"/>
      <c r="P129" s="237"/>
      <c r="Q129" s="160">
        <f>P129-O129+1+IF(O129=20,-3)</f>
        <v>1</v>
      </c>
      <c r="R129" s="160">
        <f>Q129*N129*S129</f>
        <v>0</v>
      </c>
      <c r="S129" s="162">
        <f>COUNTIF(G129:H129,"&gt;1")</f>
        <v>0</v>
      </c>
      <c r="T129" s="163"/>
      <c r="U129" s="248">
        <f>ROUND(IF(V129="TH",R129*0.75),1)+IF(V129="LT",R129)</f>
        <v>0</v>
      </c>
      <c r="V129" s="162" t="s">
        <v>433</v>
      </c>
      <c r="W129" s="241">
        <v>1</v>
      </c>
      <c r="X129" s="162">
        <f>W129*U129</f>
        <v>0</v>
      </c>
      <c r="Y129" s="119"/>
      <c r="Z129" s="321"/>
      <c r="AA129" s="121"/>
    </row>
    <row r="130" spans="1:27" s="14" customFormat="1" ht="17.25" customHeight="1">
      <c r="A130" s="355"/>
      <c r="B130" s="353" t="s">
        <v>452</v>
      </c>
      <c r="C130" s="354"/>
      <c r="D130" s="356"/>
      <c r="E130" s="353" t="s">
        <v>611</v>
      </c>
      <c r="F130" s="359">
        <v>2</v>
      </c>
      <c r="G130" s="39"/>
      <c r="H130" s="39"/>
      <c r="I130" s="347"/>
      <c r="J130" s="347"/>
      <c r="K130" s="347"/>
      <c r="L130" s="347"/>
      <c r="M130" s="347"/>
      <c r="N130" s="161">
        <f t="shared" si="87"/>
        <v>0</v>
      </c>
      <c r="O130" s="237"/>
      <c r="P130" s="237"/>
      <c r="Q130" s="160">
        <f>P130-O130+1+IF(O130=20,-3)</f>
        <v>1</v>
      </c>
      <c r="R130" s="160">
        <f t="shared" si="89"/>
        <v>0</v>
      </c>
      <c r="S130" s="162">
        <f t="shared" si="90"/>
        <v>0</v>
      </c>
      <c r="T130" s="163"/>
      <c r="U130" s="248">
        <f t="shared" si="91"/>
        <v>0</v>
      </c>
      <c r="V130" s="162" t="s">
        <v>433</v>
      </c>
      <c r="W130" s="241">
        <v>1</v>
      </c>
      <c r="X130" s="162">
        <f t="shared" si="96"/>
        <v>0</v>
      </c>
      <c r="Y130" s="119"/>
      <c r="Z130" s="321"/>
      <c r="AA130" s="121"/>
    </row>
    <row r="131" spans="1:27" s="14" customFormat="1" ht="17.25" customHeight="1">
      <c r="A131" s="355"/>
      <c r="B131" s="353"/>
      <c r="C131" s="354"/>
      <c r="D131" s="356"/>
      <c r="E131" s="360"/>
      <c r="F131" s="359"/>
      <c r="G131" s="39"/>
      <c r="H131" s="39"/>
      <c r="I131" s="347"/>
      <c r="J131" s="347"/>
      <c r="K131" s="347"/>
      <c r="L131" s="347"/>
      <c r="M131" s="347"/>
      <c r="N131" s="161">
        <f t="shared" si="87"/>
        <v>0</v>
      </c>
      <c r="O131" s="237"/>
      <c r="P131" s="237"/>
      <c r="Q131" s="160">
        <f>P131-O131+1</f>
        <v>1</v>
      </c>
      <c r="R131" s="160">
        <f t="shared" si="89"/>
        <v>0</v>
      </c>
      <c r="S131" s="162">
        <f t="shared" si="90"/>
        <v>0</v>
      </c>
      <c r="T131" s="163"/>
      <c r="U131" s="248">
        <f t="shared" si="91"/>
        <v>0</v>
      </c>
      <c r="V131" s="162"/>
      <c r="W131" s="241">
        <v>1</v>
      </c>
      <c r="X131" s="162">
        <f t="shared" si="96"/>
        <v>0</v>
      </c>
      <c r="Y131" s="119"/>
      <c r="Z131" s="321"/>
      <c r="AA131" s="121"/>
    </row>
    <row r="132" spans="1:27" s="14" customFormat="1" ht="16.5" customHeight="1">
      <c r="A132" s="355"/>
      <c r="B132" s="353"/>
      <c r="C132" s="354"/>
      <c r="D132" s="356"/>
      <c r="E132" s="360"/>
      <c r="F132" s="359"/>
      <c r="G132" s="39"/>
      <c r="H132" s="39"/>
      <c r="I132" s="347"/>
      <c r="J132" s="347"/>
      <c r="K132" s="347"/>
      <c r="L132" s="347"/>
      <c r="M132" s="347"/>
      <c r="N132" s="161">
        <f t="shared" si="87"/>
        <v>0</v>
      </c>
      <c r="O132" s="237"/>
      <c r="P132" s="237"/>
      <c r="Q132" s="160">
        <f>P132-O132+1</f>
        <v>1</v>
      </c>
      <c r="R132" s="160">
        <f t="shared" si="89"/>
        <v>0</v>
      </c>
      <c r="S132" s="162">
        <f t="shared" si="90"/>
        <v>0</v>
      </c>
      <c r="T132" s="163"/>
      <c r="U132" s="248">
        <f t="shared" si="91"/>
        <v>0</v>
      </c>
      <c r="V132" s="162"/>
      <c r="W132" s="241">
        <v>1</v>
      </c>
      <c r="X132" s="162">
        <f t="shared" si="96"/>
        <v>0</v>
      </c>
      <c r="Y132" s="119"/>
      <c r="Z132" s="321"/>
      <c r="AA132" s="121"/>
    </row>
    <row r="133" spans="1:27" s="14" customFormat="1" ht="17.25" customHeight="1">
      <c r="A133" s="355"/>
      <c r="B133" s="353"/>
      <c r="C133" s="354"/>
      <c r="D133" s="356"/>
      <c r="E133" s="352"/>
      <c r="F133" s="359"/>
      <c r="G133" s="39"/>
      <c r="H133" s="39"/>
      <c r="I133" s="347"/>
      <c r="J133" s="347"/>
      <c r="K133" s="347"/>
      <c r="L133" s="347"/>
      <c r="M133" s="347"/>
      <c r="N133" s="161">
        <f t="shared" si="87"/>
        <v>0</v>
      </c>
      <c r="O133" s="237"/>
      <c r="P133" s="237"/>
      <c r="Q133" s="160">
        <f>P133-O133+1</f>
        <v>1</v>
      </c>
      <c r="R133" s="160">
        <f t="shared" si="89"/>
        <v>0</v>
      </c>
      <c r="S133" s="162">
        <f t="shared" si="90"/>
        <v>0</v>
      </c>
      <c r="T133" s="163"/>
      <c r="U133" s="248">
        <f t="shared" si="91"/>
        <v>0</v>
      </c>
      <c r="V133" s="162"/>
      <c r="W133" s="241">
        <v>1</v>
      </c>
      <c r="X133" s="162">
        <f t="shared" si="96"/>
        <v>0</v>
      </c>
      <c r="Y133" s="119"/>
      <c r="Z133" s="321"/>
      <c r="AA133" s="121"/>
    </row>
    <row r="134" spans="1:27" s="14" customFormat="1" ht="20.25" customHeight="1">
      <c r="A134" s="355"/>
      <c r="B134" s="353"/>
      <c r="C134" s="354"/>
      <c r="D134" s="356"/>
      <c r="E134" s="352"/>
      <c r="F134" s="359"/>
      <c r="G134" s="39"/>
      <c r="H134" s="39"/>
      <c r="I134" s="347"/>
      <c r="J134" s="347"/>
      <c r="K134" s="347"/>
      <c r="L134" s="347"/>
      <c r="M134" s="347"/>
      <c r="N134" s="161">
        <f t="shared" si="87"/>
        <v>0</v>
      </c>
      <c r="O134" s="237"/>
      <c r="P134" s="237"/>
      <c r="Q134" s="160">
        <f>P134-O134+1+IF(O134=20,-3)</f>
        <v>1</v>
      </c>
      <c r="R134" s="160">
        <f t="shared" si="89"/>
        <v>0</v>
      </c>
      <c r="S134" s="162">
        <f t="shared" si="90"/>
        <v>0</v>
      </c>
      <c r="T134" s="163"/>
      <c r="U134" s="248">
        <f t="shared" si="91"/>
        <v>0</v>
      </c>
      <c r="V134" s="162"/>
      <c r="W134" s="241">
        <v>1</v>
      </c>
      <c r="X134" s="162">
        <f t="shared" si="96"/>
        <v>0</v>
      </c>
      <c r="Y134" s="119"/>
      <c r="Z134" s="321"/>
      <c r="AA134" s="121"/>
    </row>
    <row r="135" spans="1:27" s="14" customFormat="1" ht="17.25" customHeight="1">
      <c r="A135" s="355"/>
      <c r="B135" s="353"/>
      <c r="C135" s="354"/>
      <c r="D135" s="356"/>
      <c r="E135" s="352"/>
      <c r="F135" s="359"/>
      <c r="G135" s="39"/>
      <c r="H135" s="39"/>
      <c r="I135" s="347"/>
      <c r="J135" s="347"/>
      <c r="K135" s="347"/>
      <c r="L135" s="347"/>
      <c r="M135" s="347"/>
      <c r="N135" s="161">
        <f t="shared" si="87"/>
        <v>0</v>
      </c>
      <c r="O135" s="237"/>
      <c r="P135" s="237"/>
      <c r="Q135" s="160">
        <f>P135-O135+1+IF(O135=20,-3)</f>
        <v>1</v>
      </c>
      <c r="R135" s="160">
        <f t="shared" si="89"/>
        <v>0</v>
      </c>
      <c r="S135" s="162">
        <f t="shared" si="90"/>
        <v>0</v>
      </c>
      <c r="T135" s="163"/>
      <c r="U135" s="248">
        <f t="shared" si="91"/>
        <v>0</v>
      </c>
      <c r="V135" s="162"/>
      <c r="W135" s="241">
        <v>1</v>
      </c>
      <c r="X135" s="162">
        <f t="shared" si="96"/>
        <v>0</v>
      </c>
      <c r="Y135" s="119"/>
      <c r="Z135" s="321"/>
      <c r="AA135" s="121"/>
    </row>
    <row r="136" spans="1:27" s="14" customFormat="1" ht="17.25" customHeight="1">
      <c r="A136" s="355"/>
      <c r="B136" s="353"/>
      <c r="C136" s="354"/>
      <c r="D136" s="356"/>
      <c r="E136" s="352"/>
      <c r="F136" s="359"/>
      <c r="G136" s="39"/>
      <c r="H136" s="39"/>
      <c r="I136" s="347"/>
      <c r="J136" s="347"/>
      <c r="K136" s="347"/>
      <c r="L136" s="347"/>
      <c r="M136" s="347"/>
      <c r="N136" s="161">
        <f t="shared" ref="N136:N138" si="115">COUNTIF(I136:M136,"&gt;=1")+IF(I136="C1.1",3)+IF(J136="C1.2",3)+IF(K136="C3",5)+IF(I136="C2.1",3)+IF(J136="C2.2",3)+IF(I136="C1",6)+IF(J136="C2",6)+IF(I136="C.1",5)+IF(J136="C.2",5)</f>
        <v>0</v>
      </c>
      <c r="O136" s="237"/>
      <c r="P136" s="237"/>
      <c r="Q136" s="160">
        <f>P136-O136+1+IF(O136=20,-3)</f>
        <v>1</v>
      </c>
      <c r="R136" s="160">
        <f t="shared" ref="R136:R138" si="116">Q136*N136*S136</f>
        <v>0</v>
      </c>
      <c r="S136" s="162">
        <f t="shared" ref="S136:S138" si="117">COUNTIF(G136:H136,"&gt;1")</f>
        <v>0</v>
      </c>
      <c r="T136" s="163"/>
      <c r="U136" s="248">
        <f t="shared" ref="U136:U138" si="118">ROUND(IF(V136="TH",R136*0.75),1)+IF(V136="LT",R136)</f>
        <v>0</v>
      </c>
      <c r="V136" s="162"/>
      <c r="W136" s="241">
        <v>1</v>
      </c>
      <c r="X136" s="162">
        <f>W136*U136</f>
        <v>0</v>
      </c>
      <c r="Y136" s="119"/>
      <c r="Z136" s="321"/>
      <c r="AA136" s="121"/>
    </row>
    <row r="137" spans="1:27" s="14" customFormat="1" ht="17.25" customHeight="1">
      <c r="A137" s="355"/>
      <c r="B137" s="353"/>
      <c r="C137" s="354"/>
      <c r="D137" s="356"/>
      <c r="E137" s="352"/>
      <c r="F137" s="359"/>
      <c r="G137" s="39"/>
      <c r="H137" s="39"/>
      <c r="I137" s="347"/>
      <c r="J137" s="347"/>
      <c r="K137" s="347"/>
      <c r="L137" s="347"/>
      <c r="M137" s="347"/>
      <c r="N137" s="161">
        <f>COUNTIF(I137:M137,"&gt;=1")+IF(I137="C1.1",3)+IF(J137="C1.2",3)+IF(K137="C3",5)+IF(I137="C2.1",3)+IF(J137="C2.2",3)+IF(I137="C1",6)+IF(J137="C2",6)+IF(I137="C.1",5)+IF(J137="C.2",5)</f>
        <v>0</v>
      </c>
      <c r="O137" s="237"/>
      <c r="P137" s="237"/>
      <c r="Q137" s="160">
        <f>P137-O137+1+IF(O137=20,-3)</f>
        <v>1</v>
      </c>
      <c r="R137" s="160">
        <f>Q137*N137*S137</f>
        <v>0</v>
      </c>
      <c r="S137" s="162">
        <f>COUNTIF(G137:H137,"&gt;1")</f>
        <v>0</v>
      </c>
      <c r="T137" s="163"/>
      <c r="U137" s="248">
        <f>ROUND(IF(V137="TH",R137*0.75),1)+IF(V137="LT",R137)</f>
        <v>0</v>
      </c>
      <c r="V137" s="241"/>
      <c r="W137" s="241">
        <v>1</v>
      </c>
      <c r="X137" s="162">
        <f>W137*U137</f>
        <v>0</v>
      </c>
      <c r="Y137" s="119"/>
      <c r="Z137" s="321"/>
      <c r="AA137" s="121"/>
    </row>
    <row r="138" spans="1:27" s="14" customFormat="1" ht="17.25" customHeight="1">
      <c r="A138" s="355"/>
      <c r="B138" s="353"/>
      <c r="C138" s="354"/>
      <c r="D138" s="356"/>
      <c r="E138" s="352"/>
      <c r="F138" s="359"/>
      <c r="G138" s="39"/>
      <c r="H138" s="39"/>
      <c r="I138" s="347"/>
      <c r="J138" s="347"/>
      <c r="K138" s="347"/>
      <c r="L138" s="347"/>
      <c r="M138" s="347"/>
      <c r="N138" s="161">
        <f t="shared" si="115"/>
        <v>0</v>
      </c>
      <c r="O138" s="237"/>
      <c r="P138" s="237"/>
      <c r="Q138" s="160">
        <f>P138-O138+1+IF(O138=20,-3)</f>
        <v>1</v>
      </c>
      <c r="R138" s="160">
        <f t="shared" si="116"/>
        <v>0</v>
      </c>
      <c r="S138" s="162">
        <f t="shared" si="117"/>
        <v>0</v>
      </c>
      <c r="T138" s="163"/>
      <c r="U138" s="248">
        <f t="shared" si="118"/>
        <v>0</v>
      </c>
      <c r="V138" s="241"/>
      <c r="W138" s="241">
        <v>1</v>
      </c>
      <c r="X138" s="162">
        <f t="shared" ref="X138" si="119">W138*U138</f>
        <v>0</v>
      </c>
      <c r="Y138" s="119"/>
      <c r="Z138" s="321"/>
      <c r="AA138" s="121"/>
    </row>
    <row r="139" spans="1:27" s="257" customFormat="1" ht="15" customHeight="1">
      <c r="A139" s="281"/>
      <c r="B139" s="438" t="s">
        <v>574</v>
      </c>
      <c r="C139" s="439"/>
      <c r="D139" s="440"/>
      <c r="E139" s="284"/>
      <c r="F139" s="284"/>
      <c r="G139" s="284"/>
      <c r="H139" s="284"/>
      <c r="I139" s="284"/>
      <c r="J139" s="284"/>
      <c r="K139" s="284"/>
      <c r="L139" s="284"/>
      <c r="M139" s="284"/>
      <c r="N139" s="284"/>
      <c r="O139" s="284"/>
      <c r="P139" s="284"/>
      <c r="Q139" s="250">
        <f>P139-O139+1</f>
        <v>1</v>
      </c>
      <c r="R139" s="250">
        <f>Q139*N139*S139</f>
        <v>0</v>
      </c>
      <c r="S139" s="252">
        <f>COUNTIF(G139:H139,"&gt;1")</f>
        <v>0</v>
      </c>
      <c r="T139" s="253"/>
      <c r="U139" s="254">
        <f>ROUND(IF(V139="TH",R139*0.75),1)+IF(V139="LT",R139)</f>
        <v>0</v>
      </c>
      <c r="V139" s="252"/>
      <c r="W139" s="252"/>
      <c r="X139" s="252">
        <v>61</v>
      </c>
      <c r="Y139" s="255"/>
      <c r="Z139" s="256"/>
      <c r="AA139" s="251"/>
    </row>
    <row r="140" spans="1:27" s="14" customFormat="1" ht="17.25" customHeight="1">
      <c r="A140" s="355"/>
      <c r="B140" s="353" t="s">
        <v>576</v>
      </c>
      <c r="C140" s="354">
        <v>1</v>
      </c>
      <c r="D140" s="356"/>
      <c r="E140" s="356"/>
      <c r="F140" s="359">
        <v>2</v>
      </c>
      <c r="G140" s="39">
        <v>6</v>
      </c>
      <c r="H140" s="39"/>
      <c r="I140" s="347">
        <v>13</v>
      </c>
      <c r="J140" s="347">
        <v>14</v>
      </c>
      <c r="K140" s="347">
        <v>15</v>
      </c>
      <c r="L140" s="347">
        <v>16</v>
      </c>
      <c r="M140" s="347"/>
      <c r="N140" s="161">
        <f>COUNTIF(I140:M140,"&gt;=1")+IF(I140="C1.1",3)+IF(J140="C1.2",3)+IF(K140="C3",5)+IF(I140="C2.1",3)+IF(J140="C2.2",3)+IF(I140="C1",6)+IF(J140="C2",6)+IF(I140="C.1",5)+IF(J140="C.2",5)</f>
        <v>4</v>
      </c>
      <c r="O140" s="237">
        <v>1</v>
      </c>
      <c r="P140" s="237">
        <v>8</v>
      </c>
      <c r="Q140" s="160">
        <f>P140-O140+1+IF(O140=20,-3)</f>
        <v>8</v>
      </c>
      <c r="R140" s="160">
        <f>Q140*N140*S140-2</f>
        <v>30</v>
      </c>
      <c r="S140" s="162">
        <f>COUNTIF(G140:H140,"&gt;1")</f>
        <v>1</v>
      </c>
      <c r="T140" s="163"/>
      <c r="U140" s="248">
        <f>ROUND(IF(V140="TH",R140*0.75),1)+IF(V140="LT",R140)</f>
        <v>30</v>
      </c>
      <c r="V140" s="162" t="s">
        <v>433</v>
      </c>
      <c r="W140" s="241">
        <v>1</v>
      </c>
      <c r="X140" s="162">
        <f t="shared" ref="X140:X145" si="120">W140*U140</f>
        <v>30</v>
      </c>
      <c r="Y140" s="373" t="s">
        <v>588</v>
      </c>
      <c r="Z140" s="321"/>
      <c r="AA140" s="121"/>
    </row>
    <row r="141" spans="1:27" s="14" customFormat="1" ht="17.25" customHeight="1">
      <c r="A141" s="355" t="s">
        <v>580</v>
      </c>
      <c r="B141" s="353" t="s">
        <v>576</v>
      </c>
      <c r="C141" s="354">
        <v>1</v>
      </c>
      <c r="D141" s="356"/>
      <c r="E141" s="361"/>
      <c r="F141" s="359">
        <v>2</v>
      </c>
      <c r="G141" s="39">
        <v>5</v>
      </c>
      <c r="H141" s="39">
        <v>3</v>
      </c>
      <c r="I141" s="347">
        <v>13</v>
      </c>
      <c r="J141" s="347">
        <v>14</v>
      </c>
      <c r="K141" s="347">
        <v>15</v>
      </c>
      <c r="L141" s="347">
        <v>16</v>
      </c>
      <c r="M141" s="347"/>
      <c r="N141" s="161">
        <f t="shared" ref="N141:N145" si="121">COUNTIF(I141:M141,"&gt;=1")+IF(I141="C1.1",3)+IF(J141="C1.2",3)+IF(K141="C3",5)+IF(I141="C2.1",3)+IF(J141="C2.2",3)+IF(I141="C1",6)+IF(J141="C2",6)+IF(I141="C.1",5)+IF(J141="C.2",5)</f>
        <v>4</v>
      </c>
      <c r="O141" s="237">
        <v>1</v>
      </c>
      <c r="P141" s="237">
        <v>4</v>
      </c>
      <c r="Q141" s="160">
        <f t="shared" ref="Q141:Q145" si="122">P141-O141+1+IF(O141=20,-3)</f>
        <v>4</v>
      </c>
      <c r="R141" s="160">
        <f>Q141*N141*S141-2</f>
        <v>30</v>
      </c>
      <c r="S141" s="162">
        <f t="shared" ref="S141:S145" si="123">COUNTIF(G141:H141,"&gt;1")</f>
        <v>2</v>
      </c>
      <c r="T141" s="163"/>
      <c r="U141" s="248">
        <f t="shared" ref="U141:U145" si="124">ROUND(IF(V141="TH",R141*0.75),1)+IF(V141="LT",R141)</f>
        <v>30</v>
      </c>
      <c r="V141" s="162" t="s">
        <v>433</v>
      </c>
      <c r="W141" s="241">
        <v>1</v>
      </c>
      <c r="X141" s="162">
        <f t="shared" si="120"/>
        <v>30</v>
      </c>
      <c r="Y141" s="373" t="s">
        <v>587</v>
      </c>
      <c r="Z141" s="321"/>
      <c r="AA141" s="121"/>
    </row>
    <row r="142" spans="1:27" s="14" customFormat="1" ht="17.25" customHeight="1">
      <c r="A142" s="355"/>
      <c r="B142" s="353" t="s">
        <v>576</v>
      </c>
      <c r="C142" s="354">
        <v>1</v>
      </c>
      <c r="D142" s="356"/>
      <c r="E142" s="361"/>
      <c r="F142" s="359">
        <v>2</v>
      </c>
      <c r="G142" s="39">
        <v>6</v>
      </c>
      <c r="H142" s="39"/>
      <c r="I142" s="347">
        <v>13</v>
      </c>
      <c r="J142" s="347">
        <v>14</v>
      </c>
      <c r="K142" s="347">
        <v>15</v>
      </c>
      <c r="L142" s="347">
        <v>16</v>
      </c>
      <c r="M142" s="347"/>
      <c r="N142" s="161">
        <f t="shared" si="121"/>
        <v>4</v>
      </c>
      <c r="O142" s="237">
        <v>8</v>
      </c>
      <c r="P142" s="237">
        <v>15</v>
      </c>
      <c r="Q142" s="160">
        <f t="shared" si="122"/>
        <v>8</v>
      </c>
      <c r="R142" s="160">
        <f>Q142*N142*S142-2</f>
        <v>30</v>
      </c>
      <c r="S142" s="162">
        <f t="shared" si="123"/>
        <v>1</v>
      </c>
      <c r="T142" s="163"/>
      <c r="U142" s="248">
        <f t="shared" si="124"/>
        <v>30</v>
      </c>
      <c r="V142" s="162" t="s">
        <v>433</v>
      </c>
      <c r="W142" s="241">
        <v>1</v>
      </c>
      <c r="X142" s="162">
        <f t="shared" si="120"/>
        <v>30</v>
      </c>
      <c r="Y142" s="373" t="s">
        <v>588</v>
      </c>
      <c r="Z142" s="321"/>
      <c r="AA142" s="121"/>
    </row>
    <row r="143" spans="1:27" s="14" customFormat="1" ht="17.25" customHeight="1">
      <c r="A143" s="355" t="s">
        <v>457</v>
      </c>
      <c r="B143" s="353" t="s">
        <v>576</v>
      </c>
      <c r="C143" s="354">
        <v>1</v>
      </c>
      <c r="D143" s="356"/>
      <c r="E143" s="361"/>
      <c r="F143" s="359">
        <v>2</v>
      </c>
      <c r="G143" s="39">
        <v>5</v>
      </c>
      <c r="H143" s="39">
        <v>3</v>
      </c>
      <c r="I143" s="347">
        <v>13</v>
      </c>
      <c r="J143" s="347">
        <v>14</v>
      </c>
      <c r="K143" s="347">
        <v>15</v>
      </c>
      <c r="L143" s="347">
        <v>16</v>
      </c>
      <c r="M143" s="347"/>
      <c r="N143" s="161">
        <f>COUNTIF(I143:M143,"&gt;=1")+IF(I143="C1.1",3)+IF(J143="C1.2",3)+IF(K143="C3",5)+IF(I143="C2.1",3)+IF(J143="C2.2",3)+IF(I143="C1",6)+IF(J143="C2",6)+IF(I143="C.1",5)+IF(J143="C.2",5)</f>
        <v>4</v>
      </c>
      <c r="O143" s="237">
        <v>5</v>
      </c>
      <c r="P143" s="237">
        <v>8</v>
      </c>
      <c r="Q143" s="160">
        <f>P143-O143+1+IF(O143=20,-3)</f>
        <v>4</v>
      </c>
      <c r="R143" s="160">
        <f>Q143*N143*S143-2</f>
        <v>30</v>
      </c>
      <c r="S143" s="162">
        <f>COUNTIF(G143:H143,"&gt;1")</f>
        <v>2</v>
      </c>
      <c r="T143" s="163"/>
      <c r="U143" s="248">
        <f>ROUND(IF(V143="TH",R143*0.75),1)+IF(V143="LT",R143)</f>
        <v>30</v>
      </c>
      <c r="V143" s="162" t="s">
        <v>433</v>
      </c>
      <c r="W143" s="241">
        <v>1</v>
      </c>
      <c r="X143" s="162">
        <f>W143*U143</f>
        <v>30</v>
      </c>
      <c r="Y143" s="373" t="s">
        <v>589</v>
      </c>
      <c r="Z143" s="321"/>
      <c r="AA143" s="121"/>
    </row>
    <row r="144" spans="1:27" s="14" customFormat="1" ht="17.25" customHeight="1">
      <c r="A144" s="355" t="s">
        <v>580</v>
      </c>
      <c r="B144" s="353" t="s">
        <v>576</v>
      </c>
      <c r="C144" s="354">
        <v>1</v>
      </c>
      <c r="D144" s="356"/>
      <c r="E144" s="361"/>
      <c r="F144" s="359">
        <v>2</v>
      </c>
      <c r="G144" s="39">
        <v>5</v>
      </c>
      <c r="H144" s="39">
        <v>3</v>
      </c>
      <c r="I144" s="347"/>
      <c r="J144" s="347"/>
      <c r="K144" s="347" t="s">
        <v>577</v>
      </c>
      <c r="L144" s="347"/>
      <c r="M144" s="347"/>
      <c r="N144" s="161">
        <f t="shared" si="121"/>
        <v>5</v>
      </c>
      <c r="O144" s="237">
        <v>9</v>
      </c>
      <c r="P144" s="237">
        <v>14</v>
      </c>
      <c r="Q144" s="160">
        <f t="shared" si="122"/>
        <v>6</v>
      </c>
      <c r="R144" s="160">
        <f t="shared" ref="R144:R145" si="125">Q144*N144*S144</f>
        <v>60</v>
      </c>
      <c r="S144" s="162">
        <f t="shared" si="123"/>
        <v>2</v>
      </c>
      <c r="T144" s="163"/>
      <c r="U144" s="248">
        <f t="shared" si="124"/>
        <v>45</v>
      </c>
      <c r="V144" s="162" t="s">
        <v>434</v>
      </c>
      <c r="W144" s="241">
        <v>1</v>
      </c>
      <c r="X144" s="162">
        <f t="shared" si="120"/>
        <v>45</v>
      </c>
      <c r="Y144" s="119"/>
      <c r="Z144" s="321"/>
      <c r="AA144" s="121"/>
    </row>
    <row r="145" spans="1:27" s="14" customFormat="1" ht="17.25" customHeight="1">
      <c r="A145" s="355"/>
      <c r="B145" s="353" t="s">
        <v>576</v>
      </c>
      <c r="C145" s="354">
        <v>1</v>
      </c>
      <c r="D145" s="356"/>
      <c r="E145" s="361"/>
      <c r="F145" s="359">
        <v>2</v>
      </c>
      <c r="G145" s="39">
        <v>4</v>
      </c>
      <c r="H145" s="39">
        <v>7</v>
      </c>
      <c r="I145" s="347"/>
      <c r="J145" s="347"/>
      <c r="K145" s="347" t="s">
        <v>577</v>
      </c>
      <c r="L145" s="347"/>
      <c r="M145" s="347"/>
      <c r="N145" s="161">
        <f t="shared" si="121"/>
        <v>5</v>
      </c>
      <c r="O145" s="237">
        <v>10</v>
      </c>
      <c r="P145" s="237">
        <v>15</v>
      </c>
      <c r="Q145" s="160">
        <f t="shared" si="122"/>
        <v>6</v>
      </c>
      <c r="R145" s="160">
        <f t="shared" si="125"/>
        <v>60</v>
      </c>
      <c r="S145" s="162">
        <f t="shared" si="123"/>
        <v>2</v>
      </c>
      <c r="T145" s="163"/>
      <c r="U145" s="248">
        <f t="shared" si="124"/>
        <v>45</v>
      </c>
      <c r="V145" s="162" t="s">
        <v>434</v>
      </c>
      <c r="W145" s="241">
        <v>1</v>
      </c>
      <c r="X145" s="162">
        <f t="shared" si="120"/>
        <v>45</v>
      </c>
      <c r="Y145" s="119"/>
      <c r="Z145" s="321"/>
      <c r="AA145" s="121"/>
    </row>
    <row r="146" spans="1:27" s="14" customFormat="1" ht="21" customHeight="1">
      <c r="A146" s="355" t="s">
        <v>579</v>
      </c>
      <c r="B146" s="353" t="s">
        <v>576</v>
      </c>
      <c r="C146" s="354">
        <v>1</v>
      </c>
      <c r="D146" s="356"/>
      <c r="E146" s="361"/>
      <c r="F146" s="359">
        <v>3</v>
      </c>
      <c r="G146" s="39">
        <v>4</v>
      </c>
      <c r="H146" s="39">
        <v>7</v>
      </c>
      <c r="I146" s="347"/>
      <c r="J146" s="347"/>
      <c r="K146" s="347" t="s">
        <v>577</v>
      </c>
      <c r="L146" s="347"/>
      <c r="M146" s="347"/>
      <c r="N146" s="161">
        <f>COUNTIF(I146:M146,"&gt;=1")+IF(I146="C1.1",3)+IF(J146="C1.2",3)+IF(K146="C3",5)+IF(I146="C2.1",3)+IF(J146="C2.2",3)+IF(I146="C1",6)+IF(J146="C2",6)+IF(I146="C.1",5)+IF(J146="C.2",5)</f>
        <v>5</v>
      </c>
      <c r="O146" s="237">
        <v>1</v>
      </c>
      <c r="P146" s="237">
        <v>9</v>
      </c>
      <c r="Q146" s="160">
        <f>P146-O146+1+IF(O146=20,-3)</f>
        <v>9</v>
      </c>
      <c r="R146" s="160">
        <f>Q146*N146*S146</f>
        <v>90</v>
      </c>
      <c r="S146" s="162">
        <f>COUNTIF(G146:H146,"&gt;1")</f>
        <v>2</v>
      </c>
      <c r="T146" s="163"/>
      <c r="U146" s="248">
        <f>ROUND(IF(V146="TH",R146*0.75),1)+IF(V146="LT",R146)</f>
        <v>67.5</v>
      </c>
      <c r="V146" s="241" t="s">
        <v>434</v>
      </c>
      <c r="W146" s="241">
        <v>1</v>
      </c>
      <c r="X146" s="162">
        <f>W146*U146</f>
        <v>67.5</v>
      </c>
      <c r="Y146" s="119"/>
      <c r="Z146" s="321"/>
      <c r="AA146" s="121"/>
    </row>
    <row r="147" spans="1:27" s="14" customFormat="1" ht="17.25" customHeight="1">
      <c r="A147" s="355"/>
      <c r="B147" s="357"/>
      <c r="C147" s="354"/>
      <c r="D147" s="356"/>
      <c r="E147" s="360"/>
      <c r="F147" s="359"/>
      <c r="G147" s="39"/>
      <c r="H147" s="39"/>
      <c r="I147" s="347"/>
      <c r="J147" s="347"/>
      <c r="K147" s="347"/>
      <c r="L147" s="347"/>
      <c r="M147" s="347"/>
      <c r="N147" s="161"/>
      <c r="O147" s="237"/>
      <c r="P147" s="237"/>
      <c r="Q147" s="160"/>
      <c r="R147" s="160"/>
      <c r="S147" s="162"/>
      <c r="T147" s="163"/>
      <c r="U147" s="248"/>
      <c r="V147" s="162" t="s">
        <v>433</v>
      </c>
      <c r="W147" s="241"/>
      <c r="X147" s="162"/>
      <c r="Y147" s="119"/>
      <c r="Z147" s="321"/>
      <c r="AA147" s="121"/>
    </row>
    <row r="148" spans="1:27" s="14" customFormat="1" ht="16.5" customHeight="1">
      <c r="A148" s="355"/>
      <c r="B148" s="357"/>
      <c r="C148" s="354"/>
      <c r="D148" s="356"/>
      <c r="E148" s="360"/>
      <c r="F148" s="359"/>
      <c r="G148" s="39"/>
      <c r="H148" s="39"/>
      <c r="I148" s="347"/>
      <c r="J148" s="347"/>
      <c r="K148" s="347"/>
      <c r="L148" s="347"/>
      <c r="M148" s="347"/>
      <c r="N148" s="161"/>
      <c r="O148" s="237"/>
      <c r="P148" s="237"/>
      <c r="Q148" s="160"/>
      <c r="R148" s="160"/>
      <c r="S148" s="162"/>
      <c r="T148" s="163"/>
      <c r="U148" s="248"/>
      <c r="V148" s="162" t="s">
        <v>433</v>
      </c>
      <c r="W148" s="241"/>
      <c r="X148" s="162"/>
      <c r="Y148" s="119"/>
      <c r="Z148" s="321"/>
      <c r="AA148" s="121"/>
    </row>
    <row r="149" spans="1:27" s="257" customFormat="1" ht="16.5" customHeight="1">
      <c r="A149" s="281"/>
      <c r="B149" s="438" t="s">
        <v>586</v>
      </c>
      <c r="C149" s="439"/>
      <c r="D149" s="440"/>
      <c r="E149" s="284"/>
      <c r="F149" s="284"/>
      <c r="G149" s="284"/>
      <c r="H149" s="284"/>
      <c r="I149" s="284"/>
      <c r="J149" s="284"/>
      <c r="K149" s="284"/>
      <c r="L149" s="284"/>
      <c r="M149" s="284"/>
      <c r="N149" s="284"/>
      <c r="O149" s="284"/>
      <c r="P149" s="284"/>
      <c r="Q149" s="250">
        <f>P149-O149+1</f>
        <v>1</v>
      </c>
      <c r="R149" s="250">
        <f>Q149*N149*S149</f>
        <v>0</v>
      </c>
      <c r="S149" s="252">
        <f>COUNTIF(G149:H149,"&gt;1")</f>
        <v>0</v>
      </c>
      <c r="T149" s="253"/>
      <c r="U149" s="254">
        <f>ROUND(IF(V149="TH",R149*0.75),1)+IF(V149="LT",R149)</f>
        <v>0</v>
      </c>
      <c r="V149" s="252"/>
      <c r="W149" s="252"/>
      <c r="X149" s="252">
        <v>61</v>
      </c>
      <c r="Y149" s="255"/>
      <c r="Z149" s="256"/>
      <c r="AA149" s="251"/>
    </row>
    <row r="150" spans="1:27" s="14" customFormat="1" ht="18" customHeight="1">
      <c r="A150" s="374"/>
      <c r="B150" s="375" t="s">
        <v>607</v>
      </c>
      <c r="C150" s="376">
        <v>1</v>
      </c>
      <c r="D150" s="377" t="s">
        <v>475</v>
      </c>
      <c r="E150" s="384" t="s">
        <v>605</v>
      </c>
      <c r="F150" s="379">
        <v>1</v>
      </c>
      <c r="G150" s="39"/>
      <c r="H150" s="39">
        <v>3</v>
      </c>
      <c r="I150" s="347" t="s">
        <v>467</v>
      </c>
      <c r="J150" s="347" t="s">
        <v>565</v>
      </c>
      <c r="K150" s="347"/>
      <c r="L150" s="347"/>
      <c r="M150" s="347"/>
      <c r="N150" s="161">
        <f t="shared" ref="N150" si="126">COUNTIF(I150:M150,"&gt;=1")+IF(I150="C1.1",3)+IF(J150="C1.2",3)+IF(K150="C3",5)+IF(I150="C2.1",3)+IF(J150="C2.2",3)+IF(I150="C1",6)+IF(J150="C2",6)+IF(I150="C.1",5)+IF(J150="C.2",5)</f>
        <v>12</v>
      </c>
      <c r="O150" s="237">
        <v>27</v>
      </c>
      <c r="P150" s="237">
        <v>31</v>
      </c>
      <c r="Q150" s="160">
        <f t="shared" ref="Q150" si="127">P150-O150+1+IF(O150=20,-3)</f>
        <v>5</v>
      </c>
      <c r="R150" s="160">
        <f t="shared" ref="R150" si="128">Q150*N150*S150</f>
        <v>60</v>
      </c>
      <c r="S150" s="162">
        <f t="shared" ref="S150" si="129">COUNTIF(G150:H150,"&gt;1")</f>
        <v>1</v>
      </c>
      <c r="T150" s="163"/>
      <c r="U150" s="248">
        <f t="shared" ref="U150" si="130">ROUND(IF(V150="TH",R150*0.75),1)+IF(V150="LT",R150)</f>
        <v>45</v>
      </c>
      <c r="V150" s="241" t="s">
        <v>434</v>
      </c>
      <c r="W150" s="241">
        <v>1</v>
      </c>
      <c r="X150" s="162">
        <f t="shared" ref="X150" si="131">W150*U150</f>
        <v>45</v>
      </c>
      <c r="Y150" s="119"/>
      <c r="Z150" s="321"/>
      <c r="AA150" s="121"/>
    </row>
    <row r="151" spans="1:27" s="14" customFormat="1" ht="18" customHeight="1">
      <c r="A151" s="374"/>
      <c r="B151" s="375" t="s">
        <v>608</v>
      </c>
      <c r="C151" s="376">
        <v>1</v>
      </c>
      <c r="D151" s="377" t="s">
        <v>43</v>
      </c>
      <c r="E151" s="384" t="s">
        <v>605</v>
      </c>
      <c r="F151" s="379">
        <v>1</v>
      </c>
      <c r="G151" s="39"/>
      <c r="H151" s="39">
        <v>5</v>
      </c>
      <c r="I151" s="347"/>
      <c r="J151" s="347" t="s">
        <v>565</v>
      </c>
      <c r="K151" s="347"/>
      <c r="L151" s="347"/>
      <c r="M151" s="347"/>
      <c r="N151" s="161">
        <f t="shared" ref="N151:N165" si="132">COUNTIF(I151:M151,"&gt;=1")+IF(I151="C1.1",3)+IF(J151="C1.2",3)+IF(K151="C3",5)+IF(I151="C2.1",3)+IF(J151="C2.2",3)+IF(I151="C1",6)+IF(J151="C2",6)+IF(I151="C.1",5)+IF(J151="C.2",5)</f>
        <v>6</v>
      </c>
      <c r="O151" s="237">
        <v>27</v>
      </c>
      <c r="P151" s="237">
        <v>31</v>
      </c>
      <c r="Q151" s="160">
        <f t="shared" ref="Q151:Q165" si="133">P151-O151+1+IF(O151=20,-3)</f>
        <v>5</v>
      </c>
      <c r="R151" s="160">
        <f t="shared" ref="R151:R165" si="134">Q151*N151*S151</f>
        <v>30</v>
      </c>
      <c r="S151" s="162">
        <f t="shared" ref="S151:S165" si="135">COUNTIF(G151:H151,"&gt;1")</f>
        <v>1</v>
      </c>
      <c r="T151" s="163"/>
      <c r="U151" s="248">
        <f t="shared" ref="U151:U165" si="136">ROUND(IF(V151="TH",R151*0.75),1)+IF(V151="LT",R151)</f>
        <v>22.5</v>
      </c>
      <c r="V151" s="241" t="s">
        <v>434</v>
      </c>
      <c r="W151" s="241">
        <v>1</v>
      </c>
      <c r="X151" s="162">
        <f t="shared" ref="X151:X165" si="137">W151*U151</f>
        <v>22.5</v>
      </c>
      <c r="Y151" s="119"/>
      <c r="Z151" s="321"/>
      <c r="AA151" s="121"/>
    </row>
    <row r="152" spans="1:27" s="14" customFormat="1" ht="18" customHeight="1">
      <c r="A152" s="374"/>
      <c r="B152" s="375" t="s">
        <v>582</v>
      </c>
      <c r="C152" s="376">
        <v>1</v>
      </c>
      <c r="D152" s="377" t="s">
        <v>43</v>
      </c>
      <c r="E152" s="384" t="s">
        <v>605</v>
      </c>
      <c r="F152" s="379">
        <v>1</v>
      </c>
      <c r="G152" s="39">
        <v>2</v>
      </c>
      <c r="H152" s="39"/>
      <c r="I152" s="347" t="s">
        <v>467</v>
      </c>
      <c r="J152" s="347" t="s">
        <v>565</v>
      </c>
      <c r="K152" s="347"/>
      <c r="L152" s="347"/>
      <c r="M152" s="347"/>
      <c r="N152" s="161">
        <f t="shared" si="132"/>
        <v>12</v>
      </c>
      <c r="O152" s="237">
        <v>26</v>
      </c>
      <c r="P152" s="237">
        <v>30</v>
      </c>
      <c r="Q152" s="160">
        <f t="shared" si="133"/>
        <v>5</v>
      </c>
      <c r="R152" s="160">
        <f t="shared" si="134"/>
        <v>60</v>
      </c>
      <c r="S152" s="162">
        <f t="shared" si="135"/>
        <v>1</v>
      </c>
      <c r="T152" s="163"/>
      <c r="U152" s="248">
        <f t="shared" si="136"/>
        <v>45</v>
      </c>
      <c r="V152" s="241" t="s">
        <v>434</v>
      </c>
      <c r="W152" s="241">
        <v>1</v>
      </c>
      <c r="X152" s="162">
        <f t="shared" si="137"/>
        <v>45</v>
      </c>
      <c r="Y152" s="119"/>
      <c r="Z152" s="321"/>
      <c r="AA152" s="121"/>
    </row>
    <row r="153" spans="1:27" s="14" customFormat="1" ht="18" customHeight="1">
      <c r="A153" s="374"/>
      <c r="B153" s="375" t="s">
        <v>607</v>
      </c>
      <c r="C153" s="376">
        <v>1</v>
      </c>
      <c r="D153" s="377" t="s">
        <v>29</v>
      </c>
      <c r="E153" s="384" t="s">
        <v>606</v>
      </c>
      <c r="F153" s="379">
        <v>1</v>
      </c>
      <c r="G153" s="39">
        <v>6</v>
      </c>
      <c r="H153" s="39"/>
      <c r="I153" s="347"/>
      <c r="J153" s="347" t="s">
        <v>565</v>
      </c>
      <c r="K153" s="347"/>
      <c r="L153" s="347"/>
      <c r="M153" s="347"/>
      <c r="N153" s="161">
        <f t="shared" ref="N153" si="138">COUNTIF(I153:M153,"&gt;=1")+IF(I153="C1.1",3)+IF(J153="C1.2",3)+IF(K153="C3",5)+IF(I153="C2.1",3)+IF(J153="C2.2",3)+IF(I153="C1",6)+IF(J153="C2",6)+IF(I153="C.1",5)+IF(J153="C.2",5)</f>
        <v>6</v>
      </c>
      <c r="O153" s="237">
        <v>23</v>
      </c>
      <c r="P153" s="237">
        <v>23</v>
      </c>
      <c r="Q153" s="160">
        <f t="shared" ref="Q153" si="139">P153-O153+1+IF(O153=20,-3)</f>
        <v>1</v>
      </c>
      <c r="R153" s="160">
        <f t="shared" ref="R153" si="140">Q153*N153*S153</f>
        <v>6</v>
      </c>
      <c r="S153" s="162">
        <f t="shared" ref="S153" si="141">COUNTIF(G153:H153,"&gt;1")</f>
        <v>1</v>
      </c>
      <c r="T153" s="163"/>
      <c r="U153" s="248">
        <f t="shared" ref="U153" si="142">ROUND(IF(V153="TH",R153*0.75),1)+IF(V153="LT",R153)</f>
        <v>4.5</v>
      </c>
      <c r="V153" s="241" t="s">
        <v>434</v>
      </c>
      <c r="W153" s="241">
        <v>1</v>
      </c>
      <c r="X153" s="162">
        <f t="shared" ref="X153" si="143">W153*U153</f>
        <v>4.5</v>
      </c>
      <c r="Y153" s="119"/>
      <c r="Z153" s="321"/>
      <c r="AA153" s="121"/>
    </row>
    <row r="154" spans="1:27" s="14" customFormat="1" ht="18" customHeight="1">
      <c r="A154" s="374"/>
      <c r="B154" s="375" t="s">
        <v>607</v>
      </c>
      <c r="C154" s="376">
        <v>1</v>
      </c>
      <c r="D154" s="377" t="s">
        <v>29</v>
      </c>
      <c r="E154" s="384" t="s">
        <v>606</v>
      </c>
      <c r="F154" s="379">
        <v>1</v>
      </c>
      <c r="G154" s="39"/>
      <c r="H154" s="39">
        <v>3</v>
      </c>
      <c r="I154" s="347" t="s">
        <v>467</v>
      </c>
      <c r="J154" s="347"/>
      <c r="K154" s="347"/>
      <c r="L154" s="347"/>
      <c r="M154" s="347"/>
      <c r="N154" s="161">
        <f t="shared" si="132"/>
        <v>6</v>
      </c>
      <c r="O154" s="237">
        <v>23</v>
      </c>
      <c r="P154" s="237">
        <v>26</v>
      </c>
      <c r="Q154" s="160">
        <f t="shared" si="133"/>
        <v>4</v>
      </c>
      <c r="R154" s="160">
        <f t="shared" si="134"/>
        <v>24</v>
      </c>
      <c r="S154" s="162">
        <f t="shared" si="135"/>
        <v>1</v>
      </c>
      <c r="T154" s="163"/>
      <c r="U154" s="248">
        <f t="shared" si="136"/>
        <v>18</v>
      </c>
      <c r="V154" s="241" t="s">
        <v>434</v>
      </c>
      <c r="W154" s="241">
        <v>1</v>
      </c>
      <c r="X154" s="162">
        <f t="shared" si="137"/>
        <v>18</v>
      </c>
      <c r="Y154" s="119"/>
      <c r="Z154" s="321"/>
      <c r="AA154" s="121"/>
    </row>
    <row r="155" spans="1:27" s="14" customFormat="1" ht="18" customHeight="1">
      <c r="A155" s="374"/>
      <c r="B155" s="375" t="s">
        <v>608</v>
      </c>
      <c r="C155" s="376">
        <v>1</v>
      </c>
      <c r="D155" s="377" t="s">
        <v>29</v>
      </c>
      <c r="E155" s="384" t="s">
        <v>606</v>
      </c>
      <c r="F155" s="379">
        <v>1</v>
      </c>
      <c r="G155" s="39">
        <v>2</v>
      </c>
      <c r="H155" s="39"/>
      <c r="I155" s="347"/>
      <c r="J155" s="347" t="s">
        <v>565</v>
      </c>
      <c r="K155" s="347"/>
      <c r="L155" s="347"/>
      <c r="M155" s="347"/>
      <c r="N155" s="161">
        <f t="shared" ref="N155" si="144">COUNTIF(I155:M155,"&gt;=1")+IF(I155="C1.1",3)+IF(J155="C1.2",3)+IF(K155="C3",5)+IF(I155="C2.1",3)+IF(J155="C2.2",3)+IF(I155="C1",6)+IF(J155="C2",6)+IF(I155="C.1",5)+IF(J155="C.2",5)</f>
        <v>6</v>
      </c>
      <c r="O155" s="237">
        <v>23</v>
      </c>
      <c r="P155" s="237">
        <v>23</v>
      </c>
      <c r="Q155" s="160">
        <f t="shared" ref="Q155" si="145">P155-O155+1+IF(O155=20,-3)</f>
        <v>1</v>
      </c>
      <c r="R155" s="160">
        <f t="shared" ref="R155" si="146">Q155*N155*S155</f>
        <v>6</v>
      </c>
      <c r="S155" s="162">
        <f t="shared" ref="S155" si="147">COUNTIF(G155:H155,"&gt;1")</f>
        <v>1</v>
      </c>
      <c r="T155" s="163"/>
      <c r="U155" s="248">
        <f t="shared" ref="U155" si="148">ROUND(IF(V155="TH",R155*0.75),1)+IF(V155="LT",R155)</f>
        <v>4.5</v>
      </c>
      <c r="V155" s="241" t="s">
        <v>434</v>
      </c>
      <c r="W155" s="241">
        <v>1</v>
      </c>
      <c r="X155" s="162">
        <f t="shared" ref="X155" si="149">W155*U155</f>
        <v>4.5</v>
      </c>
      <c r="Y155" s="119"/>
      <c r="Z155" s="321"/>
      <c r="AA155" s="121"/>
    </row>
    <row r="156" spans="1:27" s="14" customFormat="1" ht="18" customHeight="1">
      <c r="A156" s="374"/>
      <c r="B156" s="375" t="s">
        <v>608</v>
      </c>
      <c r="C156" s="376">
        <v>1</v>
      </c>
      <c r="D156" s="377" t="s">
        <v>29</v>
      </c>
      <c r="E156" s="384" t="s">
        <v>606</v>
      </c>
      <c r="F156" s="379">
        <v>1</v>
      </c>
      <c r="G156" s="39"/>
      <c r="H156" s="39">
        <v>5</v>
      </c>
      <c r="I156" s="347"/>
      <c r="J156" s="347" t="s">
        <v>565</v>
      </c>
      <c r="K156" s="347"/>
      <c r="L156" s="347"/>
      <c r="M156" s="347"/>
      <c r="N156" s="161">
        <f t="shared" si="132"/>
        <v>6</v>
      </c>
      <c r="O156" s="237">
        <v>23</v>
      </c>
      <c r="P156" s="237">
        <v>26</v>
      </c>
      <c r="Q156" s="160">
        <f t="shared" si="133"/>
        <v>4</v>
      </c>
      <c r="R156" s="160">
        <f t="shared" si="134"/>
        <v>24</v>
      </c>
      <c r="S156" s="162">
        <f t="shared" si="135"/>
        <v>1</v>
      </c>
      <c r="T156" s="163"/>
      <c r="U156" s="248">
        <f t="shared" si="136"/>
        <v>18</v>
      </c>
      <c r="V156" s="241" t="s">
        <v>434</v>
      </c>
      <c r="W156" s="241">
        <v>1</v>
      </c>
      <c r="X156" s="162">
        <f t="shared" si="137"/>
        <v>18</v>
      </c>
      <c r="Y156" s="119"/>
      <c r="Z156" s="321"/>
      <c r="AA156" s="121"/>
    </row>
    <row r="157" spans="1:27" s="14" customFormat="1" ht="18" customHeight="1">
      <c r="A157" s="374"/>
      <c r="B157" s="375" t="s">
        <v>582</v>
      </c>
      <c r="C157" s="376">
        <v>1</v>
      </c>
      <c r="D157" s="377" t="s">
        <v>29</v>
      </c>
      <c r="E157" s="384" t="s">
        <v>606</v>
      </c>
      <c r="F157" s="379">
        <v>1</v>
      </c>
      <c r="G157" s="39">
        <v>2</v>
      </c>
      <c r="H157" s="39"/>
      <c r="I157" s="347" t="s">
        <v>467</v>
      </c>
      <c r="J157" s="347"/>
      <c r="K157" s="347"/>
      <c r="L157" s="347"/>
      <c r="M157" s="347"/>
      <c r="N157" s="161">
        <f t="shared" si="132"/>
        <v>6</v>
      </c>
      <c r="O157" s="237">
        <v>23</v>
      </c>
      <c r="P157" s="237">
        <v>23</v>
      </c>
      <c r="Q157" s="160">
        <f t="shared" ref="Q157" si="150">P157-O157+1+IF(O157=20,-3)</f>
        <v>1</v>
      </c>
      <c r="R157" s="160">
        <f t="shared" ref="R157" si="151">Q157*N157*S157</f>
        <v>6</v>
      </c>
      <c r="S157" s="162">
        <f t="shared" ref="S157" si="152">COUNTIF(G157:H157,"&gt;1")</f>
        <v>1</v>
      </c>
      <c r="T157" s="163"/>
      <c r="U157" s="248">
        <f t="shared" ref="U157" si="153">ROUND(IF(V157="TH",R157*0.75),1)+IF(V157="LT",R157)</f>
        <v>4.5</v>
      </c>
      <c r="V157" s="241" t="s">
        <v>434</v>
      </c>
      <c r="W157" s="241">
        <v>1</v>
      </c>
      <c r="X157" s="162">
        <f t="shared" ref="X157" si="154">W157*U157</f>
        <v>4.5</v>
      </c>
      <c r="Y157" s="119"/>
      <c r="Z157" s="321"/>
      <c r="AA157" s="121"/>
    </row>
    <row r="158" spans="1:27" s="14" customFormat="1" ht="18" customHeight="1">
      <c r="A158" s="374"/>
      <c r="B158" s="375" t="s">
        <v>582</v>
      </c>
      <c r="C158" s="376">
        <v>1</v>
      </c>
      <c r="D158" s="377" t="s">
        <v>29</v>
      </c>
      <c r="E158" s="384" t="s">
        <v>606</v>
      </c>
      <c r="F158" s="379">
        <v>1</v>
      </c>
      <c r="G158" s="39"/>
      <c r="H158" s="39">
        <v>5</v>
      </c>
      <c r="I158" s="347" t="s">
        <v>467</v>
      </c>
      <c r="J158" s="347"/>
      <c r="K158" s="347"/>
      <c r="L158" s="347"/>
      <c r="M158" s="347"/>
      <c r="N158" s="161">
        <f t="shared" ref="N158" si="155">COUNTIF(I158:M158,"&gt;=1")+IF(I158="C1.1",3)+IF(J158="C1.2",3)+IF(K158="C3",5)+IF(I158="C2.1",3)+IF(J158="C2.2",3)+IF(I158="C1",6)+IF(J158="C2",6)+IF(I158="C.1",5)+IF(J158="C.2",5)</f>
        <v>6</v>
      </c>
      <c r="O158" s="237">
        <v>23</v>
      </c>
      <c r="P158" s="237">
        <v>26</v>
      </c>
      <c r="Q158" s="160">
        <f t="shared" si="133"/>
        <v>4</v>
      </c>
      <c r="R158" s="160">
        <f t="shared" si="134"/>
        <v>24</v>
      </c>
      <c r="S158" s="162">
        <f t="shared" si="135"/>
        <v>1</v>
      </c>
      <c r="T158" s="163"/>
      <c r="U158" s="248">
        <f t="shared" si="136"/>
        <v>18</v>
      </c>
      <c r="V158" s="241" t="s">
        <v>434</v>
      </c>
      <c r="W158" s="241">
        <v>1</v>
      </c>
      <c r="X158" s="162">
        <f t="shared" si="137"/>
        <v>18</v>
      </c>
      <c r="Y158" s="119"/>
      <c r="Z158" s="321"/>
      <c r="AA158" s="121"/>
    </row>
    <row r="159" spans="1:27" s="14" customFormat="1" ht="18" customHeight="1">
      <c r="A159" s="374"/>
      <c r="B159" s="375" t="s">
        <v>607</v>
      </c>
      <c r="C159" s="376">
        <v>1</v>
      </c>
      <c r="D159" s="377" t="s">
        <v>585</v>
      </c>
      <c r="E159" s="384" t="s">
        <v>583</v>
      </c>
      <c r="F159" s="379">
        <v>5</v>
      </c>
      <c r="G159" s="39">
        <v>6</v>
      </c>
      <c r="H159" s="39"/>
      <c r="I159" s="347">
        <v>1</v>
      </c>
      <c r="J159" s="347">
        <v>2</v>
      </c>
      <c r="K159" s="347">
        <v>3</v>
      </c>
      <c r="L159" s="347">
        <v>4</v>
      </c>
      <c r="M159" s="347">
        <v>5</v>
      </c>
      <c r="N159" s="161">
        <f t="shared" si="132"/>
        <v>5</v>
      </c>
      <c r="O159" s="237">
        <v>23</v>
      </c>
      <c r="P159" s="237">
        <v>37</v>
      </c>
      <c r="Q159" s="160">
        <f t="shared" si="133"/>
        <v>15</v>
      </c>
      <c r="R159" s="160">
        <f t="shared" si="134"/>
        <v>75</v>
      </c>
      <c r="S159" s="162">
        <f t="shared" si="135"/>
        <v>1</v>
      </c>
      <c r="T159" s="163"/>
      <c r="U159" s="248">
        <f t="shared" si="136"/>
        <v>75</v>
      </c>
      <c r="V159" s="241" t="s">
        <v>433</v>
      </c>
      <c r="W159" s="241">
        <v>1</v>
      </c>
      <c r="X159" s="162">
        <f t="shared" si="137"/>
        <v>75</v>
      </c>
      <c r="Y159" s="119"/>
      <c r="Z159" s="321"/>
      <c r="AA159" s="121"/>
    </row>
    <row r="160" spans="1:27" s="14" customFormat="1" ht="18" customHeight="1">
      <c r="A160" s="374"/>
      <c r="B160" s="375" t="s">
        <v>608</v>
      </c>
      <c r="C160" s="376">
        <v>1</v>
      </c>
      <c r="D160" s="377" t="s">
        <v>585</v>
      </c>
      <c r="E160" s="384" t="s">
        <v>583</v>
      </c>
      <c r="F160" s="379">
        <v>5</v>
      </c>
      <c r="G160" s="39">
        <v>2</v>
      </c>
      <c r="H160" s="39"/>
      <c r="I160" s="347">
        <v>1</v>
      </c>
      <c r="J160" s="347">
        <v>2</v>
      </c>
      <c r="K160" s="347">
        <v>3</v>
      </c>
      <c r="L160" s="347">
        <v>4</v>
      </c>
      <c r="M160" s="347">
        <v>5</v>
      </c>
      <c r="N160" s="161">
        <f t="shared" si="132"/>
        <v>5</v>
      </c>
      <c r="O160" s="237">
        <v>23</v>
      </c>
      <c r="P160" s="237">
        <v>37</v>
      </c>
      <c r="Q160" s="160">
        <f t="shared" si="133"/>
        <v>15</v>
      </c>
      <c r="R160" s="160">
        <f t="shared" si="134"/>
        <v>75</v>
      </c>
      <c r="S160" s="162">
        <f t="shared" si="135"/>
        <v>1</v>
      </c>
      <c r="T160" s="163"/>
      <c r="U160" s="248">
        <f t="shared" si="136"/>
        <v>75</v>
      </c>
      <c r="V160" s="241" t="s">
        <v>433</v>
      </c>
      <c r="W160" s="241">
        <v>1</v>
      </c>
      <c r="X160" s="162">
        <f t="shared" si="137"/>
        <v>75</v>
      </c>
      <c r="Y160" s="119"/>
      <c r="Z160" s="321"/>
      <c r="AA160" s="121"/>
    </row>
    <row r="161" spans="1:27" s="14" customFormat="1" ht="18" customHeight="1">
      <c r="A161" s="374"/>
      <c r="B161" s="375" t="s">
        <v>582</v>
      </c>
      <c r="C161" s="376">
        <v>1</v>
      </c>
      <c r="D161" s="380" t="s">
        <v>461</v>
      </c>
      <c r="E161" s="384" t="s">
        <v>583</v>
      </c>
      <c r="F161" s="379">
        <v>5</v>
      </c>
      <c r="G161" s="39">
        <v>4</v>
      </c>
      <c r="H161" s="39"/>
      <c r="I161" s="347">
        <v>1</v>
      </c>
      <c r="J161" s="347">
        <v>2</v>
      </c>
      <c r="K161" s="347">
        <v>3</v>
      </c>
      <c r="L161" s="347">
        <v>4</v>
      </c>
      <c r="M161" s="347">
        <v>5</v>
      </c>
      <c r="N161" s="161">
        <f t="shared" si="132"/>
        <v>5</v>
      </c>
      <c r="O161" s="237">
        <v>23</v>
      </c>
      <c r="P161" s="237">
        <v>37</v>
      </c>
      <c r="Q161" s="160">
        <f t="shared" si="133"/>
        <v>15</v>
      </c>
      <c r="R161" s="160">
        <f t="shared" si="134"/>
        <v>75</v>
      </c>
      <c r="S161" s="162">
        <f t="shared" si="135"/>
        <v>1</v>
      </c>
      <c r="T161" s="163"/>
      <c r="U161" s="248">
        <f t="shared" si="136"/>
        <v>75</v>
      </c>
      <c r="V161" s="241" t="s">
        <v>433</v>
      </c>
      <c r="W161" s="241">
        <v>1</v>
      </c>
      <c r="X161" s="162">
        <f t="shared" si="137"/>
        <v>75</v>
      </c>
      <c r="Y161" s="119"/>
      <c r="Z161" s="321"/>
      <c r="AA161" s="121"/>
    </row>
    <row r="162" spans="1:27" s="14" customFormat="1" ht="18" customHeight="1">
      <c r="A162" s="374"/>
      <c r="B162" s="375"/>
      <c r="C162" s="376">
        <v>1</v>
      </c>
      <c r="D162" s="380"/>
      <c r="E162" s="378"/>
      <c r="F162" s="379"/>
      <c r="G162" s="39"/>
      <c r="H162" s="39"/>
      <c r="I162" s="347"/>
      <c r="J162" s="347"/>
      <c r="K162" s="347"/>
      <c r="L162" s="347"/>
      <c r="M162" s="347"/>
      <c r="N162" s="161">
        <f t="shared" si="132"/>
        <v>0</v>
      </c>
      <c r="O162" s="237"/>
      <c r="P162" s="237"/>
      <c r="Q162" s="160">
        <f t="shared" si="133"/>
        <v>1</v>
      </c>
      <c r="R162" s="160">
        <f t="shared" si="134"/>
        <v>0</v>
      </c>
      <c r="S162" s="162">
        <f t="shared" si="135"/>
        <v>0</v>
      </c>
      <c r="T162" s="163"/>
      <c r="U162" s="248">
        <f t="shared" si="136"/>
        <v>0</v>
      </c>
      <c r="V162" s="241"/>
      <c r="W162" s="241">
        <v>1</v>
      </c>
      <c r="X162" s="162">
        <f t="shared" si="137"/>
        <v>0</v>
      </c>
      <c r="Y162" s="119"/>
      <c r="Z162" s="321"/>
      <c r="AA162" s="121"/>
    </row>
    <row r="163" spans="1:27" s="14" customFormat="1" ht="18" customHeight="1">
      <c r="A163" s="374"/>
      <c r="B163" s="375"/>
      <c r="C163" s="376">
        <v>1</v>
      </c>
      <c r="D163" s="377"/>
      <c r="E163" s="378"/>
      <c r="F163" s="379"/>
      <c r="G163" s="39"/>
      <c r="H163" s="39"/>
      <c r="I163" s="347"/>
      <c r="J163" s="347"/>
      <c r="K163" s="347"/>
      <c r="L163" s="347"/>
      <c r="M163" s="347"/>
      <c r="N163" s="161">
        <f t="shared" si="132"/>
        <v>0</v>
      </c>
      <c r="O163" s="237"/>
      <c r="P163" s="237"/>
      <c r="Q163" s="160">
        <f t="shared" si="133"/>
        <v>1</v>
      </c>
      <c r="R163" s="160">
        <f t="shared" si="134"/>
        <v>0</v>
      </c>
      <c r="S163" s="162">
        <f t="shared" si="135"/>
        <v>0</v>
      </c>
      <c r="T163" s="163"/>
      <c r="U163" s="248">
        <f t="shared" si="136"/>
        <v>0</v>
      </c>
      <c r="V163" s="241"/>
      <c r="W163" s="241">
        <v>1</v>
      </c>
      <c r="X163" s="162">
        <f t="shared" si="137"/>
        <v>0</v>
      </c>
      <c r="Y163" s="119"/>
      <c r="Z163" s="321"/>
      <c r="AA163" s="121"/>
    </row>
    <row r="164" spans="1:27" s="14" customFormat="1" ht="18" customHeight="1">
      <c r="A164" s="374"/>
      <c r="B164" s="375"/>
      <c r="C164" s="376">
        <v>1</v>
      </c>
      <c r="E164" s="378"/>
      <c r="F164" s="379"/>
      <c r="G164" s="39"/>
      <c r="H164" s="39"/>
      <c r="I164" s="347"/>
      <c r="J164" s="347"/>
      <c r="K164" s="347"/>
      <c r="L164" s="347"/>
      <c r="M164" s="347"/>
      <c r="N164" s="161">
        <f t="shared" si="132"/>
        <v>0</v>
      </c>
      <c r="O164" s="237"/>
      <c r="P164" s="237"/>
      <c r="Q164" s="160">
        <f t="shared" si="133"/>
        <v>1</v>
      </c>
      <c r="R164" s="160">
        <f t="shared" si="134"/>
        <v>0</v>
      </c>
      <c r="S164" s="162">
        <f t="shared" si="135"/>
        <v>0</v>
      </c>
      <c r="T164" s="163"/>
      <c r="U164" s="248">
        <f t="shared" si="136"/>
        <v>0</v>
      </c>
      <c r="V164" s="241"/>
      <c r="W164" s="241">
        <v>1</v>
      </c>
      <c r="X164" s="162">
        <f t="shared" si="137"/>
        <v>0</v>
      </c>
      <c r="Y164" s="119"/>
      <c r="Z164" s="321"/>
      <c r="AA164" s="121"/>
    </row>
    <row r="165" spans="1:27" s="14" customFormat="1" ht="18" customHeight="1">
      <c r="A165" s="374"/>
      <c r="B165" s="375"/>
      <c r="C165" s="376">
        <v>1</v>
      </c>
      <c r="D165" s="380"/>
      <c r="E165" s="378"/>
      <c r="F165" s="379"/>
      <c r="G165" s="39"/>
      <c r="H165" s="39"/>
      <c r="I165" s="347"/>
      <c r="J165" s="347"/>
      <c r="K165" s="347"/>
      <c r="L165" s="347"/>
      <c r="M165" s="347"/>
      <c r="N165" s="161">
        <f t="shared" si="132"/>
        <v>0</v>
      </c>
      <c r="O165" s="237"/>
      <c r="P165" s="237"/>
      <c r="Q165" s="160">
        <f t="shared" si="133"/>
        <v>1</v>
      </c>
      <c r="R165" s="160">
        <f t="shared" si="134"/>
        <v>0</v>
      </c>
      <c r="S165" s="162">
        <f t="shared" si="135"/>
        <v>0</v>
      </c>
      <c r="T165" s="163"/>
      <c r="U165" s="248">
        <f t="shared" si="136"/>
        <v>0</v>
      </c>
      <c r="V165" s="241"/>
      <c r="W165" s="241">
        <v>1</v>
      </c>
      <c r="X165" s="162">
        <f t="shared" si="137"/>
        <v>0</v>
      </c>
      <c r="Y165" s="119"/>
      <c r="Z165" s="321"/>
      <c r="AA165" s="121"/>
    </row>
    <row r="166" spans="1:27" s="257" customFormat="1" ht="16.5" customHeight="1">
      <c r="A166" s="281"/>
      <c r="B166" s="438" t="s">
        <v>563</v>
      </c>
      <c r="C166" s="439"/>
      <c r="D166" s="440"/>
      <c r="E166" s="284"/>
      <c r="F166" s="284"/>
      <c r="G166" s="284"/>
      <c r="H166" s="284"/>
      <c r="I166" s="284"/>
      <c r="J166" s="284"/>
      <c r="K166" s="284"/>
      <c r="L166" s="284"/>
      <c r="M166" s="284"/>
      <c r="N166" s="284"/>
      <c r="O166" s="284"/>
      <c r="P166" s="284"/>
      <c r="Q166" s="250">
        <f>P166-O166+1</f>
        <v>1</v>
      </c>
      <c r="R166" s="250">
        <f t="shared" ref="R166:R172" si="156">Q166*N166*S166</f>
        <v>0</v>
      </c>
      <c r="S166" s="252">
        <f t="shared" ref="S166:S172" si="157">COUNTIF(G166:H166,"&gt;1")</f>
        <v>0</v>
      </c>
      <c r="T166" s="253"/>
      <c r="U166" s="254">
        <f t="shared" ref="U166:U172" si="158">ROUND(IF(V166="TH",R166*0.75),1)+IF(V166="LT",R166)</f>
        <v>0</v>
      </c>
      <c r="V166" s="252"/>
      <c r="W166" s="252"/>
      <c r="X166" s="252">
        <v>61</v>
      </c>
      <c r="Y166" s="255"/>
      <c r="Z166" s="256"/>
      <c r="AA166" s="251"/>
    </row>
    <row r="167" spans="1:27" s="14" customFormat="1" ht="19.5" customHeight="1">
      <c r="A167" s="355"/>
      <c r="B167" s="357"/>
      <c r="C167" s="354"/>
      <c r="D167" s="356"/>
      <c r="E167" s="360"/>
      <c r="F167" s="359">
        <v>2</v>
      </c>
      <c r="G167" s="39">
        <v>5</v>
      </c>
      <c r="H167" s="39"/>
      <c r="I167" s="347">
        <v>1</v>
      </c>
      <c r="J167" s="347">
        <v>2</v>
      </c>
      <c r="K167" s="347">
        <v>3</v>
      </c>
      <c r="L167" s="347"/>
      <c r="M167" s="347"/>
      <c r="N167" s="161">
        <f t="shared" ref="N167:N172" si="159">COUNTIF(I167:M167,"&gt;=1")+IF(I167="C1.1",3)+IF(J167="C1.2",3)+IF(K167="C3",5)+IF(I167="C2.1",3)+IF(J167="C2.2",3)+IF(I167="C1",6)+IF(J167="C2",6)+IF(I167="C.1",5)+IF(J167="C.2",5)</f>
        <v>3</v>
      </c>
      <c r="O167" s="237">
        <v>11</v>
      </c>
      <c r="P167" s="237">
        <v>17</v>
      </c>
      <c r="Q167" s="160">
        <f t="shared" ref="Q167:Q172" si="160">P167-O167+1+IF(O167=20,-3)</f>
        <v>7</v>
      </c>
      <c r="R167" s="160">
        <f t="shared" si="156"/>
        <v>21</v>
      </c>
      <c r="S167" s="162">
        <f t="shared" si="157"/>
        <v>1</v>
      </c>
      <c r="T167" s="163"/>
      <c r="U167" s="248">
        <f t="shared" si="158"/>
        <v>21</v>
      </c>
      <c r="V167" s="162" t="s">
        <v>433</v>
      </c>
      <c r="W167" s="241">
        <v>1</v>
      </c>
      <c r="X167" s="162">
        <f t="shared" ref="X167:X172" si="161">W167*U167</f>
        <v>21</v>
      </c>
      <c r="Y167" s="119"/>
      <c r="Z167" s="321"/>
      <c r="AA167" s="121"/>
    </row>
    <row r="168" spans="1:27" s="14" customFormat="1" ht="19.5" customHeight="1">
      <c r="A168" s="355"/>
      <c r="B168" s="357"/>
      <c r="C168" s="354"/>
      <c r="D168" s="356"/>
      <c r="E168" s="360"/>
      <c r="F168" s="359">
        <v>2</v>
      </c>
      <c r="G168" s="39"/>
      <c r="H168" s="39">
        <v>7</v>
      </c>
      <c r="I168" s="347">
        <v>1</v>
      </c>
      <c r="J168" s="347">
        <v>2</v>
      </c>
      <c r="K168" s="347">
        <v>3</v>
      </c>
      <c r="L168" s="347"/>
      <c r="M168" s="347"/>
      <c r="N168" s="161">
        <f t="shared" si="159"/>
        <v>3</v>
      </c>
      <c r="O168" s="237">
        <v>11</v>
      </c>
      <c r="P168" s="237">
        <v>13</v>
      </c>
      <c r="Q168" s="160">
        <f t="shared" si="160"/>
        <v>3</v>
      </c>
      <c r="R168" s="160">
        <f t="shared" si="156"/>
        <v>9</v>
      </c>
      <c r="S168" s="162">
        <f t="shared" si="157"/>
        <v>1</v>
      </c>
      <c r="T168" s="163"/>
      <c r="U168" s="248">
        <f t="shared" si="158"/>
        <v>9</v>
      </c>
      <c r="V168" s="162" t="s">
        <v>433</v>
      </c>
      <c r="W168" s="241">
        <v>1</v>
      </c>
      <c r="X168" s="162">
        <f t="shared" si="161"/>
        <v>9</v>
      </c>
      <c r="Y168" s="119"/>
      <c r="Z168" s="321"/>
      <c r="AA168" s="121"/>
    </row>
    <row r="169" spans="1:27" s="14" customFormat="1" ht="17.25" customHeight="1">
      <c r="A169" s="355"/>
      <c r="B169" s="357"/>
      <c r="C169" s="354"/>
      <c r="D169" s="356"/>
      <c r="E169" s="360"/>
      <c r="F169" s="359">
        <v>2</v>
      </c>
      <c r="G169" s="39"/>
      <c r="H169" s="39">
        <v>3</v>
      </c>
      <c r="I169" s="347">
        <v>1</v>
      </c>
      <c r="J169" s="347">
        <v>2</v>
      </c>
      <c r="K169" s="347">
        <v>3</v>
      </c>
      <c r="L169" s="347"/>
      <c r="M169" s="347"/>
      <c r="N169" s="161">
        <f t="shared" si="159"/>
        <v>3</v>
      </c>
      <c r="O169" s="237">
        <v>11</v>
      </c>
      <c r="P169" s="237">
        <v>20</v>
      </c>
      <c r="Q169" s="160">
        <f t="shared" si="160"/>
        <v>10</v>
      </c>
      <c r="R169" s="160">
        <f t="shared" si="156"/>
        <v>30</v>
      </c>
      <c r="S169" s="162">
        <f t="shared" si="157"/>
        <v>1</v>
      </c>
      <c r="T169" s="163"/>
      <c r="U169" s="248">
        <f t="shared" si="158"/>
        <v>30</v>
      </c>
      <c r="V169" s="162" t="s">
        <v>433</v>
      </c>
      <c r="W169" s="241">
        <v>1</v>
      </c>
      <c r="X169" s="162">
        <f t="shared" si="161"/>
        <v>30</v>
      </c>
      <c r="Y169" s="119"/>
      <c r="Z169" s="321"/>
      <c r="AA169" s="121"/>
    </row>
    <row r="170" spans="1:27" s="14" customFormat="1" ht="17.25" customHeight="1">
      <c r="A170" s="355"/>
      <c r="B170" s="357"/>
      <c r="C170" s="354"/>
      <c r="E170" s="360"/>
      <c r="F170" s="359">
        <v>2</v>
      </c>
      <c r="G170" s="39">
        <v>5</v>
      </c>
      <c r="H170" s="39"/>
      <c r="I170" s="347">
        <v>4</v>
      </c>
      <c r="J170" s="347">
        <v>5</v>
      </c>
      <c r="K170" s="347">
        <v>6</v>
      </c>
      <c r="L170" s="347"/>
      <c r="M170" s="347"/>
      <c r="N170" s="161">
        <f t="shared" si="159"/>
        <v>3</v>
      </c>
      <c r="O170" s="237">
        <v>11</v>
      </c>
      <c r="P170" s="237">
        <v>17</v>
      </c>
      <c r="Q170" s="160">
        <f t="shared" si="160"/>
        <v>7</v>
      </c>
      <c r="R170" s="160">
        <f t="shared" si="156"/>
        <v>21</v>
      </c>
      <c r="S170" s="162">
        <f t="shared" si="157"/>
        <v>1</v>
      </c>
      <c r="T170" s="163"/>
      <c r="U170" s="248">
        <f t="shared" si="158"/>
        <v>21</v>
      </c>
      <c r="V170" s="162" t="s">
        <v>433</v>
      </c>
      <c r="W170" s="241">
        <v>1</v>
      </c>
      <c r="X170" s="162">
        <f t="shared" si="161"/>
        <v>21</v>
      </c>
      <c r="Y170" s="119"/>
      <c r="Z170" s="321"/>
      <c r="AA170" s="121"/>
    </row>
    <row r="171" spans="1:27" s="14" customFormat="1" ht="17.25" customHeight="1">
      <c r="A171" s="355"/>
      <c r="B171" s="357"/>
      <c r="C171" s="354"/>
      <c r="D171" s="356"/>
      <c r="E171" s="360"/>
      <c r="F171" s="359">
        <v>2</v>
      </c>
      <c r="G171" s="39"/>
      <c r="H171" s="39">
        <v>7</v>
      </c>
      <c r="I171" s="347">
        <v>1</v>
      </c>
      <c r="J171" s="347">
        <v>2</v>
      </c>
      <c r="K171" s="347">
        <v>3</v>
      </c>
      <c r="L171" s="347"/>
      <c r="M171" s="347"/>
      <c r="N171" s="161">
        <f t="shared" si="159"/>
        <v>3</v>
      </c>
      <c r="O171" s="237">
        <v>14</v>
      </c>
      <c r="P171" s="237">
        <v>16</v>
      </c>
      <c r="Q171" s="160">
        <f t="shared" si="160"/>
        <v>3</v>
      </c>
      <c r="R171" s="160">
        <f t="shared" si="156"/>
        <v>9</v>
      </c>
      <c r="S171" s="162">
        <f t="shared" si="157"/>
        <v>1</v>
      </c>
      <c r="T171" s="163"/>
      <c r="U171" s="248">
        <f t="shared" si="158"/>
        <v>9</v>
      </c>
      <c r="V171" s="162" t="s">
        <v>433</v>
      </c>
      <c r="W171" s="241">
        <v>1</v>
      </c>
      <c r="X171" s="162">
        <f t="shared" si="161"/>
        <v>9</v>
      </c>
      <c r="Y171" s="119"/>
      <c r="Z171" s="321"/>
      <c r="AA171" s="121"/>
    </row>
    <row r="172" spans="1:27" s="14" customFormat="1" ht="17.25" customHeight="1">
      <c r="A172" s="355"/>
      <c r="B172" s="357"/>
      <c r="C172" s="354"/>
      <c r="D172" s="356"/>
      <c r="E172" s="360"/>
      <c r="F172" s="359">
        <v>2</v>
      </c>
      <c r="G172" s="39"/>
      <c r="H172" s="39">
        <v>3</v>
      </c>
      <c r="I172" s="347">
        <v>4</v>
      </c>
      <c r="J172" s="347">
        <v>5</v>
      </c>
      <c r="K172" s="347">
        <v>6</v>
      </c>
      <c r="L172" s="347"/>
      <c r="M172" s="347"/>
      <c r="N172" s="161">
        <f t="shared" si="159"/>
        <v>3</v>
      </c>
      <c r="O172" s="237">
        <v>11</v>
      </c>
      <c r="P172" s="237">
        <v>20</v>
      </c>
      <c r="Q172" s="160">
        <f t="shared" si="160"/>
        <v>10</v>
      </c>
      <c r="R172" s="160">
        <f t="shared" si="156"/>
        <v>30</v>
      </c>
      <c r="S172" s="162">
        <f t="shared" si="157"/>
        <v>1</v>
      </c>
      <c r="T172" s="163"/>
      <c r="U172" s="248">
        <f t="shared" si="158"/>
        <v>30</v>
      </c>
      <c r="V172" s="162" t="s">
        <v>433</v>
      </c>
      <c r="W172" s="241">
        <v>1</v>
      </c>
      <c r="X172" s="162">
        <f t="shared" si="161"/>
        <v>30</v>
      </c>
      <c r="Y172" s="119"/>
      <c r="Z172" s="321"/>
      <c r="AA172" s="121"/>
    </row>
    <row r="173" spans="1:27" s="14" customFormat="1" ht="17.25" customHeight="1">
      <c r="A173" s="355"/>
      <c r="B173" s="357"/>
      <c r="C173" s="354"/>
      <c r="D173" s="356"/>
      <c r="E173" s="360"/>
      <c r="F173" s="359">
        <v>2</v>
      </c>
      <c r="G173" s="39"/>
      <c r="H173" s="39">
        <v>3</v>
      </c>
      <c r="I173" s="347">
        <v>9</v>
      </c>
      <c r="J173" s="347">
        <v>10</v>
      </c>
      <c r="K173" s="347">
        <v>11</v>
      </c>
      <c r="L173" s="347"/>
      <c r="M173" s="347"/>
      <c r="N173" s="161">
        <f t="shared" ref="N173:N211" si="162">COUNTIF(I173:M173,"&gt;=1")+IF(I173="C1.1",3)+IF(J173="C1.2",3)+IF(K173="C3",5)+IF(I173="C2.1",3)+IF(J173="C2.2",3)+IF(I173="C1",6)+IF(J173="C2",6)+IF(I173="C.1",5)+IF(J173="C.2",5)</f>
        <v>3</v>
      </c>
      <c r="O173" s="237">
        <v>11</v>
      </c>
      <c r="P173" s="237">
        <v>20</v>
      </c>
      <c r="Q173" s="160">
        <f t="shared" ref="Q173:Q206" si="163">P173-O173+1+IF(O173=20,-3)</f>
        <v>10</v>
      </c>
      <c r="R173" s="160">
        <f t="shared" ref="R173:R211" si="164">Q173*N173*S173</f>
        <v>30</v>
      </c>
      <c r="S173" s="162">
        <f t="shared" ref="S173:S211" si="165">COUNTIF(G173:H173,"&gt;1")</f>
        <v>1</v>
      </c>
      <c r="T173" s="163"/>
      <c r="U173" s="248">
        <f t="shared" ref="U173:U211" si="166">ROUND(IF(V173="TH",R173*0.75),1)+IF(V173="LT",R173)</f>
        <v>30</v>
      </c>
      <c r="V173" s="162" t="s">
        <v>433</v>
      </c>
      <c r="W173" s="241">
        <v>1</v>
      </c>
      <c r="X173" s="162">
        <f t="shared" ref="X173:X211" si="167">W173*U173</f>
        <v>30</v>
      </c>
      <c r="Y173" s="119"/>
      <c r="Z173" s="321"/>
      <c r="AA173" s="121"/>
    </row>
    <row r="174" spans="1:27" s="14" customFormat="1" ht="17.25" customHeight="1">
      <c r="A174" s="355"/>
      <c r="B174" s="357"/>
      <c r="C174" s="354"/>
      <c r="D174" s="356"/>
      <c r="E174" s="360"/>
      <c r="F174" s="359">
        <v>2</v>
      </c>
      <c r="G174" s="39"/>
      <c r="H174" s="39">
        <v>7</v>
      </c>
      <c r="I174" s="347">
        <v>7</v>
      </c>
      <c r="J174" s="347">
        <v>8</v>
      </c>
      <c r="K174" s="347">
        <v>9</v>
      </c>
      <c r="L174" s="347"/>
      <c r="M174" s="347"/>
      <c r="N174" s="161">
        <f t="shared" si="162"/>
        <v>3</v>
      </c>
      <c r="O174" s="237">
        <v>11</v>
      </c>
      <c r="P174" s="237">
        <v>20</v>
      </c>
      <c r="Q174" s="160">
        <f t="shared" si="163"/>
        <v>10</v>
      </c>
      <c r="R174" s="160">
        <f t="shared" si="164"/>
        <v>30</v>
      </c>
      <c r="S174" s="162">
        <f t="shared" si="165"/>
        <v>1</v>
      </c>
      <c r="T174" s="163"/>
      <c r="U174" s="248">
        <f t="shared" si="166"/>
        <v>30</v>
      </c>
      <c r="V174" s="162" t="s">
        <v>433</v>
      </c>
      <c r="W174" s="241">
        <v>1</v>
      </c>
      <c r="X174" s="162">
        <f t="shared" si="167"/>
        <v>30</v>
      </c>
      <c r="Y174" s="119"/>
      <c r="Z174" s="321"/>
      <c r="AA174" s="121"/>
    </row>
    <row r="175" spans="1:27" s="14" customFormat="1" ht="17.25" customHeight="1">
      <c r="A175" s="355"/>
      <c r="B175" s="357"/>
      <c r="C175" s="354"/>
      <c r="D175" s="356"/>
      <c r="E175" s="360"/>
      <c r="F175" s="359">
        <v>2</v>
      </c>
      <c r="G175" s="39">
        <v>5</v>
      </c>
      <c r="H175" s="39"/>
      <c r="I175" s="347">
        <v>10</v>
      </c>
      <c r="J175" s="347">
        <v>11</v>
      </c>
      <c r="K175" s="347">
        <v>12</v>
      </c>
      <c r="L175" s="347"/>
      <c r="M175" s="347"/>
      <c r="N175" s="161">
        <f t="shared" si="162"/>
        <v>3</v>
      </c>
      <c r="O175" s="237">
        <v>11</v>
      </c>
      <c r="P175" s="237">
        <v>20</v>
      </c>
      <c r="Q175" s="160">
        <f t="shared" si="163"/>
        <v>10</v>
      </c>
      <c r="R175" s="160">
        <f t="shared" si="164"/>
        <v>30</v>
      </c>
      <c r="S175" s="162">
        <f t="shared" si="165"/>
        <v>1</v>
      </c>
      <c r="T175" s="163"/>
      <c r="U175" s="248">
        <f t="shared" si="166"/>
        <v>30</v>
      </c>
      <c r="V175" s="162" t="s">
        <v>433</v>
      </c>
      <c r="W175" s="241">
        <v>1</v>
      </c>
      <c r="X175" s="162">
        <f t="shared" si="167"/>
        <v>30</v>
      </c>
      <c r="Y175" s="119"/>
      <c r="Z175" s="321"/>
      <c r="AA175" s="121"/>
    </row>
    <row r="176" spans="1:27" s="14" customFormat="1" ht="17.25" customHeight="1">
      <c r="A176" s="355"/>
      <c r="B176" s="357"/>
      <c r="C176" s="354"/>
      <c r="D176" s="356"/>
      <c r="E176" s="360"/>
      <c r="F176" s="359">
        <v>2</v>
      </c>
      <c r="G176" s="39"/>
      <c r="H176" s="39">
        <v>7</v>
      </c>
      <c r="I176" s="347">
        <v>4</v>
      </c>
      <c r="J176" s="347">
        <v>5</v>
      </c>
      <c r="K176" s="347">
        <v>6</v>
      </c>
      <c r="L176" s="347"/>
      <c r="M176" s="347"/>
      <c r="N176" s="161">
        <f t="shared" si="162"/>
        <v>3</v>
      </c>
      <c r="O176" s="237">
        <v>11</v>
      </c>
      <c r="P176" s="237">
        <v>20</v>
      </c>
      <c r="Q176" s="160">
        <f t="shared" si="163"/>
        <v>10</v>
      </c>
      <c r="R176" s="160">
        <f t="shared" si="164"/>
        <v>30</v>
      </c>
      <c r="S176" s="162">
        <f t="shared" si="165"/>
        <v>1</v>
      </c>
      <c r="T176" s="163"/>
      <c r="U176" s="248">
        <f t="shared" si="166"/>
        <v>30</v>
      </c>
      <c r="V176" s="162" t="s">
        <v>433</v>
      </c>
      <c r="W176" s="241">
        <v>1</v>
      </c>
      <c r="X176" s="162">
        <f t="shared" si="167"/>
        <v>30</v>
      </c>
      <c r="Y176" s="119"/>
      <c r="Z176" s="321"/>
      <c r="AA176" s="121"/>
    </row>
    <row r="177" spans="1:27" s="14" customFormat="1" ht="17.25" customHeight="1">
      <c r="A177" s="355"/>
      <c r="B177" s="357"/>
      <c r="C177" s="354"/>
      <c r="D177" s="356"/>
      <c r="E177" s="360"/>
      <c r="F177" s="359">
        <v>1</v>
      </c>
      <c r="G177" s="39">
        <v>2</v>
      </c>
      <c r="H177" s="39"/>
      <c r="I177" s="347">
        <v>10</v>
      </c>
      <c r="J177" s="347">
        <v>11</v>
      </c>
      <c r="K177" s="347">
        <v>12</v>
      </c>
      <c r="L177" s="347"/>
      <c r="M177" s="347"/>
      <c r="N177" s="161">
        <f t="shared" ref="N177" si="168">COUNTIF(I177:M177,"&gt;=1")+IF(I177="C1.1",3)+IF(J177="C1.2",3)+IF(K177="C3",5)+IF(I177="C2.1",3)+IF(J177="C2.2",3)+IF(I177="C1",6)+IF(J177="C2",6)+IF(I177="C.1",5)+IF(J177="C.2",5)</f>
        <v>3</v>
      </c>
      <c r="O177" s="237">
        <v>21</v>
      </c>
      <c r="P177" s="237">
        <v>28</v>
      </c>
      <c r="Q177" s="160">
        <f>P177-O177+1+IF(O177=21,-3)</f>
        <v>5</v>
      </c>
      <c r="R177" s="160">
        <f t="shared" si="164"/>
        <v>15</v>
      </c>
      <c r="S177" s="162">
        <f t="shared" si="165"/>
        <v>1</v>
      </c>
      <c r="T177" s="163"/>
      <c r="U177" s="248">
        <f t="shared" si="166"/>
        <v>15</v>
      </c>
      <c r="V177" s="162" t="s">
        <v>433</v>
      </c>
      <c r="W177" s="241">
        <v>1</v>
      </c>
      <c r="X177" s="162">
        <f t="shared" si="167"/>
        <v>15</v>
      </c>
      <c r="Y177" s="119"/>
      <c r="Z177" s="321"/>
      <c r="AA177" s="121"/>
    </row>
    <row r="178" spans="1:27" s="14" customFormat="1" ht="17.25" customHeight="1">
      <c r="A178" s="355"/>
      <c r="B178" s="357"/>
      <c r="C178" s="354"/>
      <c r="D178" s="356"/>
      <c r="E178" s="360"/>
      <c r="F178" s="359">
        <v>1</v>
      </c>
      <c r="G178" s="39"/>
      <c r="H178" s="39">
        <v>3</v>
      </c>
      <c r="I178" s="347">
        <v>1</v>
      </c>
      <c r="J178" s="347">
        <v>2</v>
      </c>
      <c r="K178" s="347">
        <v>3</v>
      </c>
      <c r="L178" s="347"/>
      <c r="M178" s="347"/>
      <c r="N178" s="161">
        <f t="shared" si="162"/>
        <v>3</v>
      </c>
      <c r="O178" s="237">
        <v>21</v>
      </c>
      <c r="P178" s="237">
        <v>28</v>
      </c>
      <c r="Q178" s="160">
        <f>P178-O178+1+IF(O178=21,-3)</f>
        <v>5</v>
      </c>
      <c r="R178" s="160">
        <f t="shared" si="164"/>
        <v>15</v>
      </c>
      <c r="S178" s="162">
        <f t="shared" si="165"/>
        <v>1</v>
      </c>
      <c r="T178" s="163"/>
      <c r="U178" s="248">
        <f t="shared" si="166"/>
        <v>15</v>
      </c>
      <c r="V178" s="162" t="s">
        <v>433</v>
      </c>
      <c r="W178" s="241">
        <v>1</v>
      </c>
      <c r="X178" s="162">
        <f t="shared" si="167"/>
        <v>15</v>
      </c>
      <c r="Y178" s="119"/>
      <c r="Z178" s="321"/>
      <c r="AA178" s="121"/>
    </row>
    <row r="179" spans="1:27" s="14" customFormat="1" ht="17.25" customHeight="1">
      <c r="A179" s="355"/>
      <c r="B179" s="357"/>
      <c r="C179" s="354"/>
      <c r="D179" s="356"/>
      <c r="E179" s="360"/>
      <c r="F179" s="359">
        <v>1</v>
      </c>
      <c r="G179" s="39"/>
      <c r="H179" s="39">
        <v>3</v>
      </c>
      <c r="I179" s="347">
        <v>7</v>
      </c>
      <c r="J179" s="347">
        <v>8</v>
      </c>
      <c r="K179" s="347">
        <v>9</v>
      </c>
      <c r="L179" s="347"/>
      <c r="M179" s="347"/>
      <c r="N179" s="161">
        <f t="shared" si="162"/>
        <v>3</v>
      </c>
      <c r="O179" s="237">
        <v>21</v>
      </c>
      <c r="P179" s="237">
        <v>28</v>
      </c>
      <c r="Q179" s="160">
        <f>P179-O179+1+IF(O179=21,-3)</f>
        <v>5</v>
      </c>
      <c r="R179" s="160">
        <f t="shared" si="164"/>
        <v>15</v>
      </c>
      <c r="S179" s="162">
        <f t="shared" si="165"/>
        <v>1</v>
      </c>
      <c r="T179" s="163"/>
      <c r="U179" s="248">
        <f t="shared" si="166"/>
        <v>15</v>
      </c>
      <c r="V179" s="162" t="s">
        <v>433</v>
      </c>
      <c r="W179" s="241">
        <v>1</v>
      </c>
      <c r="X179" s="162">
        <f t="shared" si="167"/>
        <v>15</v>
      </c>
      <c r="Y179" s="119"/>
      <c r="Z179" s="321"/>
      <c r="AA179" s="121"/>
    </row>
    <row r="180" spans="1:27" s="14" customFormat="1" ht="17.25" customHeight="1">
      <c r="A180" s="355"/>
      <c r="B180" s="357"/>
      <c r="C180" s="354"/>
      <c r="D180" s="356"/>
      <c r="E180" s="360"/>
      <c r="F180" s="359">
        <v>1</v>
      </c>
      <c r="G180" s="39"/>
      <c r="H180" s="39">
        <v>3</v>
      </c>
      <c r="I180" s="347">
        <v>4</v>
      </c>
      <c r="J180" s="347">
        <v>5</v>
      </c>
      <c r="K180" s="347">
        <v>6</v>
      </c>
      <c r="L180" s="347"/>
      <c r="M180" s="347"/>
      <c r="N180" s="161">
        <f t="shared" si="162"/>
        <v>3</v>
      </c>
      <c r="O180" s="237">
        <v>21</v>
      </c>
      <c r="P180" s="237">
        <v>28</v>
      </c>
      <c r="Q180" s="160">
        <f>P180-O180+1+IF(O180=21,-3)</f>
        <v>5</v>
      </c>
      <c r="R180" s="160">
        <f t="shared" si="164"/>
        <v>15</v>
      </c>
      <c r="S180" s="162">
        <f t="shared" si="165"/>
        <v>1</v>
      </c>
      <c r="T180" s="163"/>
      <c r="U180" s="248">
        <f t="shared" si="166"/>
        <v>15</v>
      </c>
      <c r="V180" s="162" t="s">
        <v>433</v>
      </c>
      <c r="W180" s="241">
        <v>1</v>
      </c>
      <c r="X180" s="162">
        <f t="shared" si="167"/>
        <v>15</v>
      </c>
      <c r="Y180" s="119"/>
      <c r="Z180" s="321"/>
      <c r="AA180" s="121"/>
    </row>
    <row r="181" spans="1:27" s="14" customFormat="1" ht="17.25" customHeight="1">
      <c r="A181" s="355"/>
      <c r="B181" s="357"/>
      <c r="C181" s="354"/>
      <c r="D181" s="356"/>
      <c r="E181" s="360"/>
      <c r="F181" s="359">
        <v>1</v>
      </c>
      <c r="G181" s="39"/>
      <c r="H181" s="39">
        <v>3</v>
      </c>
      <c r="I181" s="347">
        <v>4</v>
      </c>
      <c r="J181" s="347"/>
      <c r="K181" s="347"/>
      <c r="L181" s="347"/>
      <c r="M181" s="347"/>
      <c r="N181" s="161">
        <f t="shared" si="162"/>
        <v>1</v>
      </c>
      <c r="O181" s="237">
        <v>11</v>
      </c>
      <c r="P181" s="237">
        <v>28</v>
      </c>
      <c r="Q181" s="160">
        <f>P181-O181+1+IF(O181=11,-3)</f>
        <v>15</v>
      </c>
      <c r="R181" s="160">
        <f t="shared" si="164"/>
        <v>15</v>
      </c>
      <c r="S181" s="162">
        <f t="shared" si="165"/>
        <v>1</v>
      </c>
      <c r="T181" s="163"/>
      <c r="U181" s="248">
        <f t="shared" si="166"/>
        <v>15</v>
      </c>
      <c r="V181" s="162" t="s">
        <v>433</v>
      </c>
      <c r="W181" s="241">
        <v>1</v>
      </c>
      <c r="X181" s="162">
        <f t="shared" si="167"/>
        <v>15</v>
      </c>
      <c r="Y181" s="119"/>
      <c r="Z181" s="321"/>
      <c r="AA181" s="121"/>
    </row>
    <row r="182" spans="1:27" s="14" customFormat="1" ht="17.25" customHeight="1">
      <c r="A182" s="355"/>
      <c r="B182" s="357"/>
      <c r="C182" s="354"/>
      <c r="D182" s="356"/>
      <c r="E182" s="360"/>
      <c r="F182" s="359">
        <v>1</v>
      </c>
      <c r="G182" s="39"/>
      <c r="H182" s="39">
        <v>3</v>
      </c>
      <c r="I182" s="347">
        <v>10</v>
      </c>
      <c r="J182" s="347"/>
      <c r="K182" s="347"/>
      <c r="L182" s="347"/>
      <c r="M182" s="347"/>
      <c r="N182" s="161">
        <f t="shared" si="162"/>
        <v>1</v>
      </c>
      <c r="O182" s="237">
        <v>11</v>
      </c>
      <c r="P182" s="237">
        <v>28</v>
      </c>
      <c r="Q182" s="160">
        <f>P182-O182+1+IF(O182=11,-3)</f>
        <v>15</v>
      </c>
      <c r="R182" s="160">
        <f t="shared" si="164"/>
        <v>15</v>
      </c>
      <c r="S182" s="162">
        <f t="shared" si="165"/>
        <v>1</v>
      </c>
      <c r="T182" s="163"/>
      <c r="U182" s="248">
        <f t="shared" si="166"/>
        <v>15</v>
      </c>
      <c r="V182" s="162" t="s">
        <v>433</v>
      </c>
      <c r="W182" s="241">
        <v>1</v>
      </c>
      <c r="X182" s="162">
        <f t="shared" si="167"/>
        <v>15</v>
      </c>
      <c r="Y182" s="119"/>
      <c r="Z182" s="321"/>
      <c r="AA182" s="121"/>
    </row>
    <row r="183" spans="1:27" s="14" customFormat="1" ht="17.25" customHeight="1">
      <c r="A183" s="355"/>
      <c r="B183" s="357"/>
      <c r="C183" s="354"/>
      <c r="D183" s="356"/>
      <c r="E183" s="360"/>
      <c r="F183" s="359">
        <v>1</v>
      </c>
      <c r="G183" s="39"/>
      <c r="H183" s="39">
        <v>3</v>
      </c>
      <c r="I183" s="347">
        <v>10</v>
      </c>
      <c r="J183" s="347">
        <v>11</v>
      </c>
      <c r="K183" s="347">
        <v>12</v>
      </c>
      <c r="L183" s="347"/>
      <c r="M183" s="347"/>
      <c r="N183" s="161">
        <f t="shared" si="162"/>
        <v>3</v>
      </c>
      <c r="O183" s="237">
        <v>21</v>
      </c>
      <c r="P183" s="237">
        <v>28</v>
      </c>
      <c r="Q183" s="160">
        <f>P183-O183+1+IF(O183=21,-3)</f>
        <v>5</v>
      </c>
      <c r="R183" s="160">
        <f t="shared" si="164"/>
        <v>15</v>
      </c>
      <c r="S183" s="162">
        <f t="shared" si="165"/>
        <v>1</v>
      </c>
      <c r="T183" s="163"/>
      <c r="U183" s="248">
        <f t="shared" si="166"/>
        <v>15</v>
      </c>
      <c r="V183" s="162" t="s">
        <v>433</v>
      </c>
      <c r="W183" s="241">
        <v>1</v>
      </c>
      <c r="X183" s="162">
        <f t="shared" si="167"/>
        <v>15</v>
      </c>
      <c r="Y183" s="119"/>
      <c r="Z183" s="321"/>
      <c r="AA183" s="121"/>
    </row>
    <row r="184" spans="1:27" s="14" customFormat="1" ht="17.25" customHeight="1">
      <c r="A184" s="355"/>
      <c r="B184" s="357"/>
      <c r="C184" s="354"/>
      <c r="D184" s="356"/>
      <c r="E184" s="360"/>
      <c r="F184" s="359">
        <v>1</v>
      </c>
      <c r="G184" s="39">
        <v>2</v>
      </c>
      <c r="H184" s="39"/>
      <c r="I184" s="347">
        <v>7</v>
      </c>
      <c r="J184" s="347">
        <v>8</v>
      </c>
      <c r="K184" s="347">
        <v>9</v>
      </c>
      <c r="L184" s="347"/>
      <c r="M184" s="347"/>
      <c r="N184" s="161">
        <f t="shared" si="162"/>
        <v>3</v>
      </c>
      <c r="O184" s="237">
        <v>21</v>
      </c>
      <c r="P184" s="237">
        <v>28</v>
      </c>
      <c r="Q184" s="160">
        <f>P184-O184+1+IF(O184=21,-3)</f>
        <v>5</v>
      </c>
      <c r="R184" s="160">
        <f t="shared" si="164"/>
        <v>15</v>
      </c>
      <c r="S184" s="162">
        <f t="shared" si="165"/>
        <v>1</v>
      </c>
      <c r="T184" s="163"/>
      <c r="U184" s="248">
        <f t="shared" si="166"/>
        <v>15</v>
      </c>
      <c r="V184" s="162" t="s">
        <v>433</v>
      </c>
      <c r="W184" s="241">
        <v>1</v>
      </c>
      <c r="X184" s="162">
        <f t="shared" si="167"/>
        <v>15</v>
      </c>
      <c r="Y184" s="119"/>
      <c r="Z184" s="321"/>
      <c r="AA184" s="121"/>
    </row>
    <row r="185" spans="1:27" s="14" customFormat="1" ht="17.25" customHeight="1">
      <c r="A185" s="355"/>
      <c r="B185" s="357"/>
      <c r="C185" s="354"/>
      <c r="E185" s="360"/>
      <c r="F185" s="359">
        <v>2</v>
      </c>
      <c r="G185" s="39">
        <v>3</v>
      </c>
      <c r="H185" s="39"/>
      <c r="I185" s="347">
        <v>10</v>
      </c>
      <c r="J185" s="347">
        <v>11</v>
      </c>
      <c r="K185" s="347">
        <v>12</v>
      </c>
      <c r="L185" s="347"/>
      <c r="M185" s="347"/>
      <c r="N185" s="161">
        <f t="shared" ref="N185" si="169">COUNTIF(I185:M185,"&gt;=1")+IF(I185="C1.1",3)+IF(J185="C1.2",3)+IF(K185="C3",5)+IF(I185="C2.1",3)+IF(J185="C2.2",3)+IF(I185="C1",6)+IF(J185="C2",6)+IF(I185="C.1",5)+IF(J185="C.2",5)</f>
        <v>3</v>
      </c>
      <c r="O185" s="237">
        <v>21</v>
      </c>
      <c r="P185" s="237">
        <v>28</v>
      </c>
      <c r="Q185" s="160">
        <f>P185-O185+1+IF(P185&gt;21,-3)</f>
        <v>5</v>
      </c>
      <c r="R185" s="160">
        <f t="shared" ref="R185" si="170">Q185*N185*S185</f>
        <v>15</v>
      </c>
      <c r="S185" s="162">
        <f t="shared" ref="S185" si="171">COUNTIF(G185:H185,"&gt;1")</f>
        <v>1</v>
      </c>
      <c r="T185" s="163"/>
      <c r="U185" s="248">
        <f t="shared" ref="U185" si="172">ROUND(IF(V185="TH",R185*0.75),1)+IF(V185="LT",R185)</f>
        <v>15</v>
      </c>
      <c r="V185" s="162" t="s">
        <v>433</v>
      </c>
      <c r="W185" s="241">
        <v>1</v>
      </c>
      <c r="X185" s="162">
        <f t="shared" ref="X185" si="173">W185*U185</f>
        <v>15</v>
      </c>
      <c r="Y185" s="119"/>
      <c r="Z185" s="321"/>
      <c r="AA185" s="121"/>
    </row>
    <row r="186" spans="1:27" s="14" customFormat="1" ht="17.25" customHeight="1">
      <c r="A186" s="355"/>
      <c r="B186" s="357"/>
      <c r="C186" s="354"/>
      <c r="D186" s="356"/>
      <c r="E186" s="360"/>
      <c r="F186" s="359">
        <v>2</v>
      </c>
      <c r="G186" s="39"/>
      <c r="H186" s="39">
        <v>6</v>
      </c>
      <c r="I186" s="347">
        <v>7</v>
      </c>
      <c r="J186" s="347">
        <v>8</v>
      </c>
      <c r="K186" s="347">
        <v>9</v>
      </c>
      <c r="L186" s="347"/>
      <c r="M186" s="347"/>
      <c r="N186" s="161">
        <f t="shared" si="162"/>
        <v>3</v>
      </c>
      <c r="O186" s="237">
        <v>21</v>
      </c>
      <c r="P186" s="237">
        <v>28</v>
      </c>
      <c r="Q186" s="160">
        <f>P186-O186+1+IF(P186&gt;21,-3)</f>
        <v>5</v>
      </c>
      <c r="R186" s="160">
        <f t="shared" si="164"/>
        <v>15</v>
      </c>
      <c r="S186" s="162">
        <f t="shared" si="165"/>
        <v>1</v>
      </c>
      <c r="T186" s="163"/>
      <c r="U186" s="248">
        <f t="shared" si="166"/>
        <v>15</v>
      </c>
      <c r="V186" s="162" t="s">
        <v>433</v>
      </c>
      <c r="W186" s="241">
        <v>1</v>
      </c>
      <c r="X186" s="162">
        <f t="shared" si="167"/>
        <v>15</v>
      </c>
      <c r="Y186" s="119"/>
      <c r="Z186" s="321"/>
      <c r="AA186" s="121"/>
    </row>
    <row r="187" spans="1:27" s="14" customFormat="1" ht="17.25" customHeight="1">
      <c r="A187" s="355"/>
      <c r="B187" s="357"/>
      <c r="C187" s="354"/>
      <c r="D187" s="356"/>
      <c r="E187" s="360"/>
      <c r="F187" s="359">
        <v>2</v>
      </c>
      <c r="G187" s="39">
        <v>5</v>
      </c>
      <c r="H187" s="39"/>
      <c r="I187" s="347">
        <v>7</v>
      </c>
      <c r="J187" s="347">
        <v>8</v>
      </c>
      <c r="K187" s="347">
        <v>9</v>
      </c>
      <c r="L187" s="347"/>
      <c r="M187" s="347"/>
      <c r="N187" s="161">
        <f t="shared" si="162"/>
        <v>3</v>
      </c>
      <c r="O187" s="237">
        <v>16</v>
      </c>
      <c r="P187" s="237">
        <v>28</v>
      </c>
      <c r="Q187" s="160">
        <f>P187-O187+1+IF(P187&gt;21,-3)</f>
        <v>10</v>
      </c>
      <c r="R187" s="160">
        <f t="shared" si="164"/>
        <v>30</v>
      </c>
      <c r="S187" s="162">
        <f t="shared" si="165"/>
        <v>1</v>
      </c>
      <c r="T187" s="163"/>
      <c r="U187" s="248">
        <f t="shared" si="166"/>
        <v>30</v>
      </c>
      <c r="V187" s="162" t="s">
        <v>433</v>
      </c>
      <c r="W187" s="241">
        <v>1</v>
      </c>
      <c r="X187" s="162">
        <f t="shared" si="167"/>
        <v>30</v>
      </c>
      <c r="Y187" s="119"/>
      <c r="Z187" s="321"/>
      <c r="AA187" s="121"/>
    </row>
    <row r="188" spans="1:27" s="14" customFormat="1" ht="17.25" customHeight="1">
      <c r="A188" s="355"/>
      <c r="B188" s="357"/>
      <c r="C188" s="354"/>
      <c r="D188" s="356"/>
      <c r="E188" s="360"/>
      <c r="F188" s="359">
        <v>2</v>
      </c>
      <c r="G188" s="39"/>
      <c r="H188" s="39">
        <v>7</v>
      </c>
      <c r="I188" s="347">
        <v>1</v>
      </c>
      <c r="J188" s="347">
        <v>2</v>
      </c>
      <c r="K188" s="347">
        <v>3</v>
      </c>
      <c r="L188" s="347"/>
      <c r="M188" s="347"/>
      <c r="N188" s="161">
        <f t="shared" si="162"/>
        <v>3</v>
      </c>
      <c r="O188" s="237">
        <v>17</v>
      </c>
      <c r="P188" s="237">
        <v>29</v>
      </c>
      <c r="Q188" s="160">
        <f t="shared" ref="Q188:Q194" si="174">P188-O188+1+IF(P188&gt;21,-3)</f>
        <v>10</v>
      </c>
      <c r="R188" s="160">
        <f t="shared" si="164"/>
        <v>30</v>
      </c>
      <c r="S188" s="162">
        <f t="shared" si="165"/>
        <v>1</v>
      </c>
      <c r="T188" s="163"/>
      <c r="U188" s="248">
        <f t="shared" si="166"/>
        <v>30</v>
      </c>
      <c r="V188" s="162" t="s">
        <v>433</v>
      </c>
      <c r="W188" s="241">
        <v>1</v>
      </c>
      <c r="X188" s="162">
        <f t="shared" si="167"/>
        <v>30</v>
      </c>
      <c r="Y188" s="119"/>
      <c r="Z188" s="321"/>
      <c r="AA188" s="121"/>
    </row>
    <row r="189" spans="1:27" s="14" customFormat="1" ht="17.25" customHeight="1">
      <c r="A189" s="355"/>
      <c r="B189" s="357"/>
      <c r="C189" s="354"/>
      <c r="D189" s="356"/>
      <c r="E189" s="360"/>
      <c r="F189" s="359">
        <v>2</v>
      </c>
      <c r="G189" s="39"/>
      <c r="H189" s="39">
        <v>6</v>
      </c>
      <c r="I189" s="347">
        <v>1</v>
      </c>
      <c r="J189" s="347">
        <v>2</v>
      </c>
      <c r="K189" s="347">
        <v>3</v>
      </c>
      <c r="L189" s="347"/>
      <c r="M189" s="347"/>
      <c r="N189" s="161">
        <f t="shared" si="162"/>
        <v>3</v>
      </c>
      <c r="O189" s="237">
        <v>16</v>
      </c>
      <c r="P189" s="237">
        <v>28</v>
      </c>
      <c r="Q189" s="160">
        <f t="shared" si="174"/>
        <v>10</v>
      </c>
      <c r="R189" s="160">
        <f t="shared" si="164"/>
        <v>30</v>
      </c>
      <c r="S189" s="162">
        <f t="shared" si="165"/>
        <v>1</v>
      </c>
      <c r="T189" s="163"/>
      <c r="U189" s="248">
        <f t="shared" si="166"/>
        <v>30</v>
      </c>
      <c r="V189" s="162" t="s">
        <v>433</v>
      </c>
      <c r="W189" s="241">
        <v>1</v>
      </c>
      <c r="X189" s="162">
        <f t="shared" si="167"/>
        <v>30</v>
      </c>
      <c r="Y189" s="119"/>
      <c r="Z189" s="321"/>
      <c r="AA189" s="121"/>
    </row>
    <row r="190" spans="1:27" s="14" customFormat="1" ht="17.25" customHeight="1">
      <c r="A190" s="355"/>
      <c r="B190" s="357"/>
      <c r="C190" s="354"/>
      <c r="D190" s="356"/>
      <c r="E190" s="360"/>
      <c r="F190" s="359">
        <v>2</v>
      </c>
      <c r="G190" s="39">
        <v>3</v>
      </c>
      <c r="H190" s="39">
        <v>7</v>
      </c>
      <c r="I190" s="347">
        <v>7</v>
      </c>
      <c r="J190" s="347">
        <v>8</v>
      </c>
      <c r="K190" s="347">
        <v>9</v>
      </c>
      <c r="L190" s="347"/>
      <c r="M190" s="347"/>
      <c r="N190" s="161">
        <f t="shared" si="162"/>
        <v>3</v>
      </c>
      <c r="O190" s="237">
        <v>21</v>
      </c>
      <c r="P190" s="237">
        <v>28</v>
      </c>
      <c r="Q190" s="160">
        <f t="shared" si="174"/>
        <v>5</v>
      </c>
      <c r="R190" s="160">
        <f t="shared" si="164"/>
        <v>30</v>
      </c>
      <c r="S190" s="162">
        <f t="shared" si="165"/>
        <v>2</v>
      </c>
      <c r="T190" s="163"/>
      <c r="U190" s="248">
        <f t="shared" si="166"/>
        <v>30</v>
      </c>
      <c r="V190" s="162" t="s">
        <v>433</v>
      </c>
      <c r="W190" s="241">
        <v>1</v>
      </c>
      <c r="X190" s="162">
        <f t="shared" si="167"/>
        <v>30</v>
      </c>
      <c r="Y190" s="119"/>
      <c r="Z190" s="321"/>
      <c r="AA190" s="121"/>
    </row>
    <row r="191" spans="1:27" s="14" customFormat="1" ht="17.25" customHeight="1">
      <c r="A191" s="355"/>
      <c r="B191" s="357"/>
      <c r="C191" s="354"/>
      <c r="D191" s="356"/>
      <c r="E191" s="360"/>
      <c r="F191" s="359">
        <v>2</v>
      </c>
      <c r="G191" s="39">
        <v>3</v>
      </c>
      <c r="H191" s="39">
        <v>6</v>
      </c>
      <c r="I191" s="347">
        <v>4</v>
      </c>
      <c r="J191" s="347">
        <v>5</v>
      </c>
      <c r="K191" s="347">
        <v>6</v>
      </c>
      <c r="L191" s="347"/>
      <c r="M191" s="347"/>
      <c r="N191" s="161">
        <f t="shared" si="162"/>
        <v>3</v>
      </c>
      <c r="O191" s="237">
        <v>21</v>
      </c>
      <c r="P191" s="237">
        <v>28</v>
      </c>
      <c r="Q191" s="160">
        <f t="shared" si="174"/>
        <v>5</v>
      </c>
      <c r="R191" s="160">
        <f t="shared" si="164"/>
        <v>30</v>
      </c>
      <c r="S191" s="162">
        <f t="shared" si="165"/>
        <v>2</v>
      </c>
      <c r="T191" s="163"/>
      <c r="U191" s="248">
        <f t="shared" si="166"/>
        <v>30</v>
      </c>
      <c r="V191" s="162" t="s">
        <v>433</v>
      </c>
      <c r="W191" s="241">
        <v>1</v>
      </c>
      <c r="X191" s="162">
        <f t="shared" si="167"/>
        <v>30</v>
      </c>
      <c r="Y191" s="119"/>
      <c r="Z191" s="321"/>
      <c r="AA191" s="121"/>
    </row>
    <row r="192" spans="1:27" s="14" customFormat="1" ht="17.25" customHeight="1">
      <c r="A192" s="355"/>
      <c r="B192" s="357"/>
      <c r="C192" s="354"/>
      <c r="D192" s="356"/>
      <c r="E192" s="360"/>
      <c r="F192" s="359">
        <v>2</v>
      </c>
      <c r="G192" s="39">
        <v>5</v>
      </c>
      <c r="H192" s="39"/>
      <c r="I192" s="347">
        <v>10</v>
      </c>
      <c r="J192" s="347">
        <v>11</v>
      </c>
      <c r="K192" s="347">
        <v>12</v>
      </c>
      <c r="L192" s="347"/>
      <c r="M192" s="347"/>
      <c r="N192" s="161">
        <f t="shared" ref="N192" si="175">COUNTIF(I192:M192,"&gt;=1")+IF(I192="C1.1",3)+IF(J192="C1.2",3)+IF(K192="C3",5)+IF(I192="C2.1",3)+IF(J192="C2.2",3)+IF(I192="C1",6)+IF(J192="C2",6)+IF(I192="C.1",5)+IF(J192="C.2",5)</f>
        <v>3</v>
      </c>
      <c r="O192" s="237">
        <v>21</v>
      </c>
      <c r="P192" s="237">
        <v>28</v>
      </c>
      <c r="Q192" s="160">
        <f t="shared" ref="Q192" si="176">P192-O192+1+IF(P192&gt;21,-3)</f>
        <v>5</v>
      </c>
      <c r="R192" s="160">
        <f t="shared" ref="R192" si="177">Q192*N192*S192</f>
        <v>15</v>
      </c>
      <c r="S192" s="162">
        <f t="shared" ref="S192" si="178">COUNTIF(G192:H192,"&gt;1")</f>
        <v>1</v>
      </c>
      <c r="T192" s="163"/>
      <c r="U192" s="248">
        <f t="shared" ref="U192" si="179">ROUND(IF(V192="TH",R192*0.75),1)+IF(V192="LT",R192)</f>
        <v>15</v>
      </c>
      <c r="V192" s="162" t="s">
        <v>433</v>
      </c>
      <c r="W192" s="241">
        <v>1</v>
      </c>
      <c r="X192" s="162">
        <f t="shared" ref="X192" si="180">W192*U192</f>
        <v>15</v>
      </c>
      <c r="Y192" s="119"/>
      <c r="Z192" s="321"/>
      <c r="AA192" s="121"/>
    </row>
    <row r="193" spans="1:27" s="14" customFormat="1" ht="17.25" customHeight="1">
      <c r="A193" s="355"/>
      <c r="B193" s="357"/>
      <c r="C193" s="354"/>
      <c r="D193" s="356"/>
      <c r="E193" s="360"/>
      <c r="F193" s="359">
        <v>2</v>
      </c>
      <c r="G193" s="39"/>
      <c r="H193" s="39">
        <v>7</v>
      </c>
      <c r="I193" s="347">
        <v>10</v>
      </c>
      <c r="J193" s="347">
        <v>11</v>
      </c>
      <c r="K193" s="347">
        <v>12</v>
      </c>
      <c r="L193" s="347"/>
      <c r="M193" s="347"/>
      <c r="N193" s="161">
        <f t="shared" si="162"/>
        <v>3</v>
      </c>
      <c r="O193" s="237">
        <v>21</v>
      </c>
      <c r="P193" s="237">
        <v>28</v>
      </c>
      <c r="Q193" s="160">
        <f t="shared" si="174"/>
        <v>5</v>
      </c>
      <c r="R193" s="160">
        <f t="shared" si="164"/>
        <v>15</v>
      </c>
      <c r="S193" s="162">
        <f t="shared" si="165"/>
        <v>1</v>
      </c>
      <c r="T193" s="163"/>
      <c r="U193" s="248">
        <f t="shared" si="166"/>
        <v>15</v>
      </c>
      <c r="V193" s="162" t="s">
        <v>433</v>
      </c>
      <c r="W193" s="241">
        <v>1</v>
      </c>
      <c r="X193" s="162">
        <f t="shared" si="167"/>
        <v>15</v>
      </c>
      <c r="Y193" s="119"/>
      <c r="Z193" s="321"/>
      <c r="AA193" s="121"/>
    </row>
    <row r="194" spans="1:27" s="14" customFormat="1" ht="17.25" customHeight="1">
      <c r="A194" s="355"/>
      <c r="B194" s="357"/>
      <c r="C194" s="354"/>
      <c r="D194" s="356"/>
      <c r="E194" s="360"/>
      <c r="F194" s="359">
        <v>2</v>
      </c>
      <c r="G194" s="39">
        <v>5</v>
      </c>
      <c r="H194" s="39">
        <v>7</v>
      </c>
      <c r="I194" s="347">
        <v>4</v>
      </c>
      <c r="J194" s="347">
        <v>5</v>
      </c>
      <c r="K194" s="347">
        <v>6</v>
      </c>
      <c r="L194" s="347"/>
      <c r="M194" s="347"/>
      <c r="N194" s="161">
        <f t="shared" si="162"/>
        <v>3</v>
      </c>
      <c r="O194" s="237">
        <v>21</v>
      </c>
      <c r="P194" s="237">
        <v>28</v>
      </c>
      <c r="Q194" s="160">
        <f t="shared" si="174"/>
        <v>5</v>
      </c>
      <c r="R194" s="160">
        <f t="shared" si="164"/>
        <v>30</v>
      </c>
      <c r="S194" s="162">
        <f t="shared" si="165"/>
        <v>2</v>
      </c>
      <c r="T194" s="163"/>
      <c r="U194" s="248">
        <f t="shared" si="166"/>
        <v>30</v>
      </c>
      <c r="V194" s="162" t="s">
        <v>433</v>
      </c>
      <c r="W194" s="241">
        <v>1</v>
      </c>
      <c r="X194" s="162">
        <f t="shared" si="167"/>
        <v>30</v>
      </c>
      <c r="Y194" s="119"/>
      <c r="Z194" s="321"/>
      <c r="AA194" s="121"/>
    </row>
    <row r="195" spans="1:27" s="14" customFormat="1" ht="17.25" customHeight="1">
      <c r="A195" s="355"/>
      <c r="B195" s="357"/>
      <c r="C195" s="354"/>
      <c r="D195" s="356"/>
      <c r="E195" s="360"/>
      <c r="F195" s="359">
        <v>3</v>
      </c>
      <c r="G195" s="39">
        <v>5</v>
      </c>
      <c r="H195" s="39"/>
      <c r="I195" s="347">
        <v>1</v>
      </c>
      <c r="J195" s="347">
        <v>2</v>
      </c>
      <c r="K195" s="347">
        <v>3</v>
      </c>
      <c r="L195" s="347"/>
      <c r="M195" s="347"/>
      <c r="N195" s="161">
        <f t="shared" ref="N195" si="181">COUNTIF(I195:M195,"&gt;=1")+IF(I195="C1.1",3)+IF(J195="C1.2",3)+IF(K195="C3",5)+IF(I195="C2.1",3)+IF(J195="C2.2",3)+IF(I195="C1",6)+IF(J195="C2",6)+IF(I195="C.1",5)+IF(J195="C.2",5)</f>
        <v>3</v>
      </c>
      <c r="O195" s="237">
        <v>18</v>
      </c>
      <c r="P195" s="237">
        <v>28</v>
      </c>
      <c r="Q195" s="160">
        <f>P195-O195+1+IF(O195=18,-3)</f>
        <v>8</v>
      </c>
      <c r="R195" s="160">
        <f t="shared" ref="R195" si="182">Q195*N195*S195</f>
        <v>24</v>
      </c>
      <c r="S195" s="162">
        <f t="shared" ref="S195" si="183">COUNTIF(G195:H195,"&gt;1")</f>
        <v>1</v>
      </c>
      <c r="T195" s="163"/>
      <c r="U195" s="248">
        <f t="shared" ref="U195" si="184">ROUND(IF(V195="TH",R195*0.75),1)+IF(V195="LT",R195)</f>
        <v>24</v>
      </c>
      <c r="V195" s="162" t="s">
        <v>433</v>
      </c>
      <c r="W195" s="241">
        <v>1</v>
      </c>
      <c r="X195" s="162">
        <f t="shared" ref="X195" si="185">W195*U195</f>
        <v>24</v>
      </c>
      <c r="Y195" s="119"/>
      <c r="Z195" s="321"/>
      <c r="AA195" s="121"/>
    </row>
    <row r="196" spans="1:27" s="14" customFormat="1" ht="17.25" customHeight="1">
      <c r="A196" s="355"/>
      <c r="B196" s="357"/>
      <c r="C196" s="354"/>
      <c r="D196" s="356"/>
      <c r="E196" s="360"/>
      <c r="F196" s="359">
        <v>3</v>
      </c>
      <c r="G196" s="39"/>
      <c r="H196" s="39">
        <v>7</v>
      </c>
      <c r="I196" s="347">
        <v>1</v>
      </c>
      <c r="J196" s="347">
        <v>2</v>
      </c>
      <c r="K196" s="347">
        <v>3</v>
      </c>
      <c r="L196" s="347"/>
      <c r="M196" s="347"/>
      <c r="N196" s="161">
        <f t="shared" si="162"/>
        <v>3</v>
      </c>
      <c r="O196" s="237">
        <v>18</v>
      </c>
      <c r="P196" s="237">
        <v>27</v>
      </c>
      <c r="Q196" s="160">
        <f>P196-O196+1+IF(O196=18,-3)</f>
        <v>7</v>
      </c>
      <c r="R196" s="160">
        <f t="shared" si="164"/>
        <v>21</v>
      </c>
      <c r="S196" s="162">
        <f t="shared" si="165"/>
        <v>1</v>
      </c>
      <c r="T196" s="163"/>
      <c r="U196" s="248">
        <f t="shared" si="166"/>
        <v>21</v>
      </c>
      <c r="V196" s="162" t="s">
        <v>433</v>
      </c>
      <c r="W196" s="241">
        <v>1</v>
      </c>
      <c r="X196" s="162">
        <f t="shared" si="167"/>
        <v>21</v>
      </c>
      <c r="Y196" s="119"/>
      <c r="Z196" s="321"/>
      <c r="AA196" s="121"/>
    </row>
    <row r="197" spans="1:27" s="14" customFormat="1" ht="17.25" customHeight="1">
      <c r="A197" s="355"/>
      <c r="B197" s="357"/>
      <c r="C197" s="354"/>
      <c r="D197" s="356"/>
      <c r="E197" s="360"/>
      <c r="F197" s="359">
        <v>3</v>
      </c>
      <c r="G197" s="39"/>
      <c r="H197" s="39">
        <v>3</v>
      </c>
      <c r="I197" s="347">
        <v>4</v>
      </c>
      <c r="J197" s="347">
        <v>5</v>
      </c>
      <c r="K197" s="347">
        <v>6</v>
      </c>
      <c r="L197" s="347"/>
      <c r="M197" s="347"/>
      <c r="N197" s="161">
        <f t="shared" ref="N197" si="186">COUNTIF(I197:M197,"&gt;=1")+IF(I197="C1.1",3)+IF(J197="C1.2",3)+IF(K197="C3",5)+IF(I197="C2.1",3)+IF(J197="C2.2",3)+IF(I197="C1",6)+IF(J197="C2",6)+IF(I197="C.1",5)+IF(J197="C.2",5)</f>
        <v>3</v>
      </c>
      <c r="O197" s="237">
        <v>11</v>
      </c>
      <c r="P197" s="237">
        <v>20</v>
      </c>
      <c r="Q197" s="160">
        <f>P197-O197+1+IF(O197=21,-3)</f>
        <v>10</v>
      </c>
      <c r="R197" s="160">
        <f t="shared" ref="R197" si="187">Q197*N197*S197</f>
        <v>30</v>
      </c>
      <c r="S197" s="162">
        <f t="shared" ref="S197" si="188">COUNTIF(G197:H197,"&gt;1")</f>
        <v>1</v>
      </c>
      <c r="T197" s="163"/>
      <c r="U197" s="248">
        <f t="shared" ref="U197" si="189">ROUND(IF(V197="TH",R197*0.75),1)+IF(V197="LT",R197)</f>
        <v>30</v>
      </c>
      <c r="V197" s="162" t="s">
        <v>433</v>
      </c>
      <c r="W197" s="241">
        <v>1</v>
      </c>
      <c r="X197" s="162">
        <f t="shared" ref="X197" si="190">W197*U197</f>
        <v>30</v>
      </c>
      <c r="Y197" s="119"/>
      <c r="Z197" s="321"/>
      <c r="AA197" s="121"/>
    </row>
    <row r="198" spans="1:27" s="14" customFormat="1" ht="17.25" customHeight="1">
      <c r="A198" s="355"/>
      <c r="B198" s="357"/>
      <c r="C198" s="354"/>
      <c r="D198" s="356"/>
      <c r="E198" s="360"/>
      <c r="F198" s="359">
        <v>3</v>
      </c>
      <c r="G198" s="39"/>
      <c r="H198" s="39">
        <v>5</v>
      </c>
      <c r="I198" s="347">
        <v>7</v>
      </c>
      <c r="J198" s="347">
        <v>8</v>
      </c>
      <c r="K198" s="347">
        <v>9</v>
      </c>
      <c r="L198" s="347"/>
      <c r="M198" s="347"/>
      <c r="N198" s="161">
        <f t="shared" si="162"/>
        <v>3</v>
      </c>
      <c r="O198" s="237">
        <v>11</v>
      </c>
      <c r="P198" s="237">
        <v>15</v>
      </c>
      <c r="Q198" s="160">
        <f>P198-O198+1+IF(O198=21,-3)</f>
        <v>5</v>
      </c>
      <c r="R198" s="160">
        <f t="shared" si="164"/>
        <v>15</v>
      </c>
      <c r="S198" s="162">
        <f t="shared" si="165"/>
        <v>1</v>
      </c>
      <c r="T198" s="163"/>
      <c r="U198" s="248">
        <f t="shared" si="166"/>
        <v>15</v>
      </c>
      <c r="V198" s="162" t="s">
        <v>433</v>
      </c>
      <c r="W198" s="241">
        <v>1</v>
      </c>
      <c r="X198" s="162">
        <f t="shared" si="167"/>
        <v>15</v>
      </c>
      <c r="Y198" s="119"/>
      <c r="Z198" s="321"/>
      <c r="AA198" s="121"/>
    </row>
    <row r="199" spans="1:27" s="14" customFormat="1" ht="17.25" customHeight="1">
      <c r="A199" s="355"/>
      <c r="B199" s="357"/>
      <c r="C199" s="354"/>
      <c r="D199" s="356"/>
      <c r="E199" s="360"/>
      <c r="F199" s="359">
        <v>3</v>
      </c>
      <c r="G199" s="39">
        <v>5</v>
      </c>
      <c r="H199" s="39"/>
      <c r="I199" s="347">
        <v>4</v>
      </c>
      <c r="J199" s="347">
        <v>5</v>
      </c>
      <c r="K199" s="347">
        <v>6</v>
      </c>
      <c r="L199" s="347"/>
      <c r="M199" s="347"/>
      <c r="N199" s="161">
        <f t="shared" si="162"/>
        <v>3</v>
      </c>
      <c r="O199" s="237">
        <v>18</v>
      </c>
      <c r="P199" s="237">
        <v>28</v>
      </c>
      <c r="Q199" s="160">
        <f>P199-O199+1+IF(O199=18,-3)</f>
        <v>8</v>
      </c>
      <c r="R199" s="160">
        <f t="shared" ref="R199" si="191">Q199*N199*S199</f>
        <v>24</v>
      </c>
      <c r="S199" s="162">
        <f t="shared" ref="S199" si="192">COUNTIF(G199:H199,"&gt;1")</f>
        <v>1</v>
      </c>
      <c r="T199" s="163"/>
      <c r="U199" s="248">
        <f t="shared" ref="U199" si="193">ROUND(IF(V199="TH",R199*0.75),1)+IF(V199="LT",R199)</f>
        <v>24</v>
      </c>
      <c r="V199" s="162" t="s">
        <v>433</v>
      </c>
      <c r="W199" s="241">
        <v>1</v>
      </c>
      <c r="X199" s="162">
        <f t="shared" ref="X199" si="194">W199*U199</f>
        <v>24</v>
      </c>
      <c r="Y199" s="119"/>
      <c r="Z199" s="321"/>
      <c r="AA199" s="121"/>
    </row>
    <row r="200" spans="1:27" s="14" customFormat="1" ht="17.25" customHeight="1">
      <c r="A200" s="355"/>
      <c r="B200" s="357"/>
      <c r="C200" s="354"/>
      <c r="D200" s="356"/>
      <c r="E200" s="360"/>
      <c r="F200" s="359">
        <v>3</v>
      </c>
      <c r="G200" s="39"/>
      <c r="H200" s="39">
        <v>7</v>
      </c>
      <c r="I200" s="347">
        <v>4</v>
      </c>
      <c r="J200" s="347">
        <v>5</v>
      </c>
      <c r="K200" s="347">
        <v>6</v>
      </c>
      <c r="L200" s="347"/>
      <c r="M200" s="347"/>
      <c r="N200" s="161">
        <f t="shared" ref="N200:N201" si="195">COUNTIF(I200:M200,"&gt;=1")+IF(I200="C1.1",3)+IF(J200="C1.2",3)+IF(K200="C3",5)+IF(I200="C2.1",3)+IF(J200="C2.2",3)+IF(I200="C1",6)+IF(J200="C2",6)+IF(I200="C.1",5)+IF(J200="C.2",5)</f>
        <v>3</v>
      </c>
      <c r="O200" s="237">
        <v>18</v>
      </c>
      <c r="P200" s="237">
        <v>27</v>
      </c>
      <c r="Q200" s="160">
        <f>P200-O200+1+IF(O200=18,-3)</f>
        <v>7</v>
      </c>
      <c r="R200" s="160">
        <f t="shared" si="164"/>
        <v>21</v>
      </c>
      <c r="S200" s="162">
        <f t="shared" si="165"/>
        <v>1</v>
      </c>
      <c r="T200" s="163"/>
      <c r="U200" s="248">
        <f t="shared" si="166"/>
        <v>21</v>
      </c>
      <c r="V200" s="162" t="s">
        <v>433</v>
      </c>
      <c r="W200" s="241">
        <v>1</v>
      </c>
      <c r="X200" s="162">
        <f t="shared" si="167"/>
        <v>21</v>
      </c>
      <c r="Y200" s="119"/>
      <c r="Z200" s="321"/>
      <c r="AA200" s="121"/>
    </row>
    <row r="201" spans="1:27" s="14" customFormat="1" ht="17.25" customHeight="1">
      <c r="A201" s="355"/>
      <c r="B201" s="357"/>
      <c r="C201" s="354"/>
      <c r="D201" s="356"/>
      <c r="E201" s="360"/>
      <c r="F201" s="359">
        <v>3</v>
      </c>
      <c r="G201" s="39">
        <v>5</v>
      </c>
      <c r="H201" s="39"/>
      <c r="I201" s="347">
        <v>7</v>
      </c>
      <c r="J201" s="347">
        <v>8</v>
      </c>
      <c r="K201" s="347">
        <v>9</v>
      </c>
      <c r="L201" s="347"/>
      <c r="M201" s="347"/>
      <c r="N201" s="161">
        <f t="shared" si="195"/>
        <v>3</v>
      </c>
      <c r="O201" s="237">
        <v>18</v>
      </c>
      <c r="P201" s="237">
        <v>28</v>
      </c>
      <c r="Q201" s="160">
        <f>P201-O201+1+IF(O201=18,-3)</f>
        <v>8</v>
      </c>
      <c r="R201" s="160">
        <f t="shared" ref="R201" si="196">Q201*N201*S201</f>
        <v>24</v>
      </c>
      <c r="S201" s="162">
        <f t="shared" ref="S201" si="197">COUNTIF(G201:H201,"&gt;1")</f>
        <v>1</v>
      </c>
      <c r="T201" s="163"/>
      <c r="U201" s="248">
        <f t="shared" ref="U201" si="198">ROUND(IF(V201="TH",R201*0.75),1)+IF(V201="LT",R201)</f>
        <v>24</v>
      </c>
      <c r="V201" s="162" t="s">
        <v>433</v>
      </c>
      <c r="W201" s="241">
        <v>1</v>
      </c>
      <c r="X201" s="162">
        <f t="shared" ref="X201" si="199">W201*U201</f>
        <v>24</v>
      </c>
      <c r="Y201" s="119"/>
      <c r="Z201" s="321"/>
      <c r="AA201" s="121"/>
    </row>
    <row r="202" spans="1:27" s="14" customFormat="1" ht="17.25" customHeight="1">
      <c r="A202" s="355"/>
      <c r="B202" s="357"/>
      <c r="C202" s="354"/>
      <c r="D202" s="356"/>
      <c r="E202" s="360"/>
      <c r="F202" s="359">
        <v>3</v>
      </c>
      <c r="G202" s="39"/>
      <c r="H202" s="39">
        <v>7</v>
      </c>
      <c r="I202" s="347">
        <v>7</v>
      </c>
      <c r="J202" s="347">
        <v>8</v>
      </c>
      <c r="K202" s="347">
        <v>9</v>
      </c>
      <c r="L202" s="347"/>
      <c r="M202" s="347"/>
      <c r="N202" s="161">
        <f t="shared" ref="N202" si="200">COUNTIF(I202:M202,"&gt;=1")+IF(I202="C1.1",3)+IF(J202="C1.2",3)+IF(K202="C3",5)+IF(I202="C2.1",3)+IF(J202="C2.2",3)+IF(I202="C1",6)+IF(J202="C2",6)+IF(I202="C.1",5)+IF(J202="C.2",5)</f>
        <v>3</v>
      </c>
      <c r="O202" s="237">
        <v>18</v>
      </c>
      <c r="P202" s="237">
        <v>27</v>
      </c>
      <c r="Q202" s="160">
        <f>P202-O202+1+IF(O202=18,-3)</f>
        <v>7</v>
      </c>
      <c r="R202" s="160">
        <f t="shared" si="164"/>
        <v>21</v>
      </c>
      <c r="S202" s="162">
        <f t="shared" si="165"/>
        <v>1</v>
      </c>
      <c r="T202" s="163"/>
      <c r="U202" s="248">
        <f t="shared" si="166"/>
        <v>21</v>
      </c>
      <c r="V202" s="162" t="s">
        <v>433</v>
      </c>
      <c r="W202" s="241">
        <v>1</v>
      </c>
      <c r="X202" s="162">
        <f t="shared" si="167"/>
        <v>21</v>
      </c>
      <c r="Y202" s="119"/>
      <c r="Z202" s="321"/>
      <c r="AA202" s="121"/>
    </row>
    <row r="203" spans="1:27" s="14" customFormat="1" ht="17.25" customHeight="1">
      <c r="A203" s="355"/>
      <c r="B203" s="357"/>
      <c r="C203" s="354"/>
      <c r="D203" s="356"/>
      <c r="E203" s="360"/>
      <c r="F203" s="359">
        <v>3</v>
      </c>
      <c r="G203" s="39"/>
      <c r="H203" s="39">
        <v>3</v>
      </c>
      <c r="I203" s="347">
        <v>1</v>
      </c>
      <c r="J203" s="347">
        <v>2</v>
      </c>
      <c r="K203" s="347">
        <v>3</v>
      </c>
      <c r="L203" s="347"/>
      <c r="M203" s="347"/>
      <c r="N203" s="161">
        <f t="shared" si="162"/>
        <v>3</v>
      </c>
      <c r="O203" s="237">
        <v>11</v>
      </c>
      <c r="P203" s="237">
        <v>28</v>
      </c>
      <c r="Q203" s="160">
        <f>P203-O203+1+IF(O203=11,-3)</f>
        <v>15</v>
      </c>
      <c r="R203" s="160">
        <f t="shared" si="164"/>
        <v>45</v>
      </c>
      <c r="S203" s="162">
        <f t="shared" si="165"/>
        <v>1</v>
      </c>
      <c r="T203" s="163"/>
      <c r="U203" s="248">
        <f t="shared" si="166"/>
        <v>45</v>
      </c>
      <c r="V203" s="162" t="s">
        <v>433</v>
      </c>
      <c r="W203" s="241">
        <v>1</v>
      </c>
      <c r="X203" s="162">
        <f t="shared" si="167"/>
        <v>45</v>
      </c>
      <c r="Y203" s="119"/>
      <c r="Z203" s="321"/>
      <c r="AA203" s="121"/>
    </row>
    <row r="204" spans="1:27" s="14" customFormat="1" ht="17.25" customHeight="1">
      <c r="A204" s="355"/>
      <c r="B204" s="357"/>
      <c r="C204" s="354"/>
      <c r="D204" s="134"/>
      <c r="E204" s="360"/>
      <c r="F204" s="359">
        <v>3</v>
      </c>
      <c r="G204" s="39"/>
      <c r="H204" s="39">
        <v>3</v>
      </c>
      <c r="I204" s="347">
        <v>7</v>
      </c>
      <c r="J204" s="347">
        <v>8</v>
      </c>
      <c r="K204" s="347">
        <v>9</v>
      </c>
      <c r="L204" s="347"/>
      <c r="M204" s="347"/>
      <c r="N204" s="161">
        <f t="shared" si="162"/>
        <v>3</v>
      </c>
      <c r="O204" s="237">
        <v>11</v>
      </c>
      <c r="P204" s="237">
        <v>28</v>
      </c>
      <c r="Q204" s="160">
        <f>P204-O204+1+IF(O204=11,-3)</f>
        <v>15</v>
      </c>
      <c r="R204" s="160">
        <f t="shared" si="164"/>
        <v>45</v>
      </c>
      <c r="S204" s="162">
        <f t="shared" si="165"/>
        <v>1</v>
      </c>
      <c r="T204" s="163"/>
      <c r="U204" s="248">
        <f t="shared" si="166"/>
        <v>45</v>
      </c>
      <c r="V204" s="162" t="s">
        <v>433</v>
      </c>
      <c r="W204" s="241">
        <v>1</v>
      </c>
      <c r="X204" s="162">
        <f t="shared" si="167"/>
        <v>45</v>
      </c>
      <c r="Y204" s="119"/>
      <c r="Z204" s="321"/>
      <c r="AA204" s="121"/>
    </row>
    <row r="205" spans="1:27" s="14" customFormat="1" ht="17.25" customHeight="1">
      <c r="A205" s="355"/>
      <c r="B205" s="357"/>
      <c r="C205" s="354"/>
      <c r="D205" s="356"/>
      <c r="E205" s="360"/>
      <c r="F205" s="359">
        <v>3</v>
      </c>
      <c r="G205" s="39"/>
      <c r="H205" s="39">
        <v>3</v>
      </c>
      <c r="I205" s="347">
        <v>7</v>
      </c>
      <c r="J205" s="347">
        <v>8</v>
      </c>
      <c r="K205" s="347">
        <v>9</v>
      </c>
      <c r="L205" s="347"/>
      <c r="M205" s="347"/>
      <c r="N205" s="161">
        <f t="shared" ref="N205" si="201">COUNTIF(I205:M205,"&gt;=1")+IF(I205="C1.1",3)+IF(J205="C1.2",3)+IF(K205="C3",5)+IF(I205="C2.1",3)+IF(J205="C2.2",3)+IF(I205="C1",6)+IF(J205="C2",6)+IF(I205="C.1",5)+IF(J205="C.2",5)</f>
        <v>3</v>
      </c>
      <c r="O205" s="237">
        <v>11</v>
      </c>
      <c r="P205" s="237">
        <v>20</v>
      </c>
      <c r="Q205" s="160">
        <f t="shared" ref="Q205" si="202">P205-O205+1+IF(O205=20,-3)</f>
        <v>10</v>
      </c>
      <c r="R205" s="160">
        <f t="shared" ref="R205" si="203">Q205*N205*S205</f>
        <v>30</v>
      </c>
      <c r="S205" s="162">
        <f t="shared" ref="S205" si="204">COUNTIF(G205:H205,"&gt;1")</f>
        <v>1</v>
      </c>
      <c r="T205" s="163"/>
      <c r="U205" s="248">
        <f t="shared" ref="U205" si="205">ROUND(IF(V205="TH",R205*0.75),1)+IF(V205="LT",R205)</f>
        <v>30</v>
      </c>
      <c r="V205" s="162" t="s">
        <v>433</v>
      </c>
      <c r="W205" s="241">
        <v>1</v>
      </c>
      <c r="X205" s="162">
        <f t="shared" ref="X205" si="206">W205*U205</f>
        <v>30</v>
      </c>
      <c r="Y205" s="119"/>
      <c r="Z205" s="321"/>
      <c r="AA205" s="121"/>
    </row>
    <row r="206" spans="1:27" s="14" customFormat="1" ht="17.25" customHeight="1">
      <c r="A206" s="355"/>
      <c r="B206" s="357"/>
      <c r="C206" s="354"/>
      <c r="D206" s="356"/>
      <c r="E206" s="360"/>
      <c r="F206" s="359">
        <v>3</v>
      </c>
      <c r="G206" s="39"/>
      <c r="H206" s="39">
        <v>5</v>
      </c>
      <c r="I206" s="347">
        <v>7</v>
      </c>
      <c r="J206" s="347">
        <v>8</v>
      </c>
      <c r="K206" s="347">
        <v>9</v>
      </c>
      <c r="L206" s="347"/>
      <c r="M206" s="347"/>
      <c r="N206" s="161">
        <f t="shared" si="162"/>
        <v>3</v>
      </c>
      <c r="O206" s="237">
        <v>16</v>
      </c>
      <c r="P206" s="237">
        <v>20</v>
      </c>
      <c r="Q206" s="160">
        <f t="shared" si="163"/>
        <v>5</v>
      </c>
      <c r="R206" s="160">
        <f t="shared" si="164"/>
        <v>15</v>
      </c>
      <c r="S206" s="162">
        <f t="shared" si="165"/>
        <v>1</v>
      </c>
      <c r="T206" s="163"/>
      <c r="U206" s="248">
        <f t="shared" si="166"/>
        <v>15</v>
      </c>
      <c r="V206" s="162" t="s">
        <v>433</v>
      </c>
      <c r="W206" s="241">
        <v>1</v>
      </c>
      <c r="X206" s="162">
        <f t="shared" si="167"/>
        <v>15</v>
      </c>
      <c r="Y206" s="119"/>
      <c r="Z206" s="321"/>
      <c r="AA206" s="121"/>
    </row>
    <row r="207" spans="1:27" s="14" customFormat="1" ht="17.25" customHeight="1">
      <c r="A207" s="355"/>
      <c r="B207" s="357"/>
      <c r="C207" s="354"/>
      <c r="D207" s="356"/>
      <c r="E207" s="360"/>
      <c r="F207" s="359">
        <v>3</v>
      </c>
      <c r="G207" s="39">
        <v>2</v>
      </c>
      <c r="H207" s="39"/>
      <c r="I207" s="347">
        <v>7</v>
      </c>
      <c r="J207" s="347">
        <v>8</v>
      </c>
      <c r="K207" s="347">
        <v>9</v>
      </c>
      <c r="L207" s="347"/>
      <c r="M207" s="347"/>
      <c r="N207" s="161">
        <f t="shared" si="162"/>
        <v>3</v>
      </c>
      <c r="O207" s="237">
        <v>11</v>
      </c>
      <c r="P207" s="237">
        <v>20</v>
      </c>
      <c r="Q207" s="160">
        <f t="shared" ref="Q207" si="207">P207-O207+1+IF(O207=20,-3)</f>
        <v>10</v>
      </c>
      <c r="R207" s="160">
        <f t="shared" ref="R207" si="208">Q207*N207*S207</f>
        <v>30</v>
      </c>
      <c r="S207" s="162">
        <f t="shared" ref="S207" si="209">COUNTIF(G207:H207,"&gt;1")</f>
        <v>1</v>
      </c>
      <c r="T207" s="163"/>
      <c r="U207" s="248">
        <f t="shared" ref="U207" si="210">ROUND(IF(V207="TH",R207*0.75),1)+IF(V207="LT",R207)</f>
        <v>30</v>
      </c>
      <c r="V207" s="162" t="s">
        <v>433</v>
      </c>
      <c r="W207" s="241">
        <v>1</v>
      </c>
      <c r="X207" s="162">
        <f t="shared" ref="X207" si="211">W207*U207</f>
        <v>30</v>
      </c>
      <c r="Y207" s="119"/>
      <c r="Z207" s="321"/>
      <c r="AA207" s="121"/>
    </row>
    <row r="208" spans="1:27" s="14" customFormat="1" ht="17.25" customHeight="1">
      <c r="A208" s="355"/>
      <c r="B208" s="357"/>
      <c r="C208" s="354"/>
      <c r="D208" s="356"/>
      <c r="E208" s="360"/>
      <c r="F208" s="359">
        <v>3</v>
      </c>
      <c r="G208" s="39"/>
      <c r="H208" s="39">
        <v>5</v>
      </c>
      <c r="I208" s="347">
        <v>7</v>
      </c>
      <c r="J208" s="347">
        <v>8</v>
      </c>
      <c r="K208" s="347">
        <v>9</v>
      </c>
      <c r="L208" s="347"/>
      <c r="M208" s="347"/>
      <c r="N208" s="161">
        <f t="shared" ref="N208" si="212">COUNTIF(I208:M208,"&gt;=1")+IF(I208="C1.1",3)+IF(J208="C1.2",3)+IF(K208="C3",5)+IF(I208="C2.1",3)+IF(J208="C2.2",3)+IF(I208="C1",6)+IF(J208="C2",6)+IF(I208="C.1",5)+IF(J208="C.2",5)</f>
        <v>3</v>
      </c>
      <c r="O208" s="237">
        <v>21</v>
      </c>
      <c r="P208" s="237">
        <v>28</v>
      </c>
      <c r="Q208" s="160">
        <f>P208-O208+1+IF(O208=21,-3)</f>
        <v>5</v>
      </c>
      <c r="R208" s="160">
        <f t="shared" si="164"/>
        <v>15</v>
      </c>
      <c r="S208" s="162">
        <f t="shared" si="165"/>
        <v>1</v>
      </c>
      <c r="T208" s="163"/>
      <c r="U208" s="248">
        <f t="shared" si="166"/>
        <v>15</v>
      </c>
      <c r="V208" s="162" t="s">
        <v>433</v>
      </c>
      <c r="W208" s="241">
        <v>1</v>
      </c>
      <c r="X208" s="162">
        <f t="shared" si="167"/>
        <v>15</v>
      </c>
      <c r="Y208" s="119"/>
      <c r="Z208" s="321"/>
      <c r="AA208" s="121"/>
    </row>
    <row r="209" spans="1:27" s="14" customFormat="1" ht="16.5" customHeight="1">
      <c r="A209" s="355"/>
      <c r="B209" s="357"/>
      <c r="C209" s="354"/>
      <c r="D209" s="356"/>
      <c r="E209" s="360"/>
      <c r="F209" s="359">
        <v>2</v>
      </c>
      <c r="G209" s="39"/>
      <c r="H209" s="39">
        <v>3</v>
      </c>
      <c r="I209" s="347"/>
      <c r="J209" s="347"/>
      <c r="K209" s="347" t="s">
        <v>577</v>
      </c>
      <c r="L209" s="347"/>
      <c r="M209" s="347"/>
      <c r="N209" s="161">
        <f>COUNTIF(I209:M209,"&gt;=1")+IF(I209="C1.1",3)+IF(J209="C1.2",3)+IF(K209="C3",5)+IF(I209="C2.1",3)+IF(J209="C2.2",3)+IF(I209="C1",6)+IF(J209="C2",6)+IF(I209="C.1",5)+IF(J209="C.2",5)</f>
        <v>5</v>
      </c>
      <c r="O209" s="237">
        <v>21</v>
      </c>
      <c r="P209" s="237">
        <v>29</v>
      </c>
      <c r="Q209" s="160">
        <f>P209-O209+1+IF(O209=21,-3)</f>
        <v>6</v>
      </c>
      <c r="R209" s="160">
        <f>Q209*N209*S209</f>
        <v>30</v>
      </c>
      <c r="S209" s="162">
        <f>COUNTIF(G209:H209,"&gt;1")</f>
        <v>1</v>
      </c>
      <c r="T209" s="163"/>
      <c r="U209" s="248">
        <f>ROUND(IF(V209="TH",R209*0.75),1)+IF(V209="LT",R209)</f>
        <v>22.5</v>
      </c>
      <c r="V209" s="241" t="s">
        <v>434</v>
      </c>
      <c r="W209" s="241">
        <v>1</v>
      </c>
      <c r="X209" s="162">
        <f>W209*U209</f>
        <v>22.5</v>
      </c>
      <c r="Y209" s="119"/>
      <c r="Z209" s="321"/>
      <c r="AA209" s="121"/>
    </row>
    <row r="210" spans="1:27" s="14" customFormat="1" ht="16.5" customHeight="1">
      <c r="A210" s="355"/>
      <c r="B210" s="357"/>
      <c r="C210" s="354"/>
      <c r="D210" s="356"/>
      <c r="E210" s="360"/>
      <c r="F210" s="359">
        <v>2</v>
      </c>
      <c r="G210" s="39">
        <v>4</v>
      </c>
      <c r="H210" s="39"/>
      <c r="I210" s="347"/>
      <c r="J210" s="347" t="s">
        <v>565</v>
      </c>
      <c r="K210" s="347"/>
      <c r="L210" s="347"/>
      <c r="M210" s="347"/>
      <c r="N210" s="161">
        <f t="shared" si="162"/>
        <v>6</v>
      </c>
      <c r="O210" s="237">
        <v>21</v>
      </c>
      <c r="P210" s="237">
        <v>28</v>
      </c>
      <c r="Q210" s="160">
        <f>P210-O210+1+IF(O210=21,-3)</f>
        <v>5</v>
      </c>
      <c r="R210" s="160">
        <f t="shared" si="164"/>
        <v>30</v>
      </c>
      <c r="S210" s="162">
        <f t="shared" si="165"/>
        <v>1</v>
      </c>
      <c r="T210" s="163"/>
      <c r="U210" s="248">
        <f t="shared" si="166"/>
        <v>22.5</v>
      </c>
      <c r="V210" s="241" t="s">
        <v>434</v>
      </c>
      <c r="W210" s="241">
        <v>1</v>
      </c>
      <c r="X210" s="162">
        <f t="shared" si="167"/>
        <v>22.5</v>
      </c>
      <c r="Y210" s="119"/>
      <c r="Z210" s="321"/>
      <c r="AA210" s="121"/>
    </row>
    <row r="211" spans="1:27" s="14" customFormat="1" ht="16.5" customHeight="1">
      <c r="A211" s="355"/>
      <c r="B211" s="357"/>
      <c r="C211" s="354"/>
      <c r="D211" s="356"/>
      <c r="E211" s="360"/>
      <c r="F211" s="359">
        <v>2</v>
      </c>
      <c r="G211" s="39">
        <v>2</v>
      </c>
      <c r="H211" s="39"/>
      <c r="I211" s="347"/>
      <c r="J211" s="347"/>
      <c r="K211" s="347" t="s">
        <v>577</v>
      </c>
      <c r="L211" s="347"/>
      <c r="M211" s="347"/>
      <c r="N211" s="161">
        <f t="shared" si="162"/>
        <v>5</v>
      </c>
      <c r="O211" s="237">
        <v>21</v>
      </c>
      <c r="P211" s="237">
        <v>29</v>
      </c>
      <c r="Q211" s="160">
        <f>P211-O211+1+IF(O211=21,-3)</f>
        <v>6</v>
      </c>
      <c r="R211" s="160">
        <f t="shared" si="164"/>
        <v>30</v>
      </c>
      <c r="S211" s="162">
        <f t="shared" si="165"/>
        <v>1</v>
      </c>
      <c r="T211" s="163"/>
      <c r="U211" s="248">
        <f t="shared" si="166"/>
        <v>22.5</v>
      </c>
      <c r="V211" s="241" t="s">
        <v>434</v>
      </c>
      <c r="W211" s="241">
        <v>1</v>
      </c>
      <c r="X211" s="162">
        <f t="shared" si="167"/>
        <v>22.5</v>
      </c>
      <c r="Y211" s="119"/>
      <c r="Z211" s="321"/>
      <c r="AA211" s="121"/>
    </row>
    <row r="212" spans="1:27" s="14" customFormat="1" ht="16.5" customHeight="1">
      <c r="A212" s="355"/>
      <c r="B212" s="357"/>
      <c r="C212" s="354"/>
      <c r="D212" s="356"/>
      <c r="E212" s="360"/>
      <c r="F212" s="359">
        <v>2</v>
      </c>
      <c r="G212" s="39">
        <v>4</v>
      </c>
      <c r="H212" s="39"/>
      <c r="I212" s="347" t="s">
        <v>467</v>
      </c>
      <c r="J212" s="347"/>
      <c r="K212" s="347"/>
      <c r="L212" s="347"/>
      <c r="M212" s="347"/>
      <c r="N212" s="161">
        <f t="shared" ref="N212:N217" si="213">COUNTIF(I212:M212,"&gt;=1")+IF(I212="C1.1",3)+IF(J212="C1.2",3)+IF(K212="C3",5)+IF(I212="C2.1",3)+IF(J212="C2.2",3)+IF(I212="C1",6)+IF(J212="C2",6)+IF(I212="C.1",5)+IF(J212="C.2",5)</f>
        <v>6</v>
      </c>
      <c r="O212" s="237">
        <v>21</v>
      </c>
      <c r="P212" s="237">
        <v>28</v>
      </c>
      <c r="Q212" s="160">
        <f>P212-O212+1+IF(O212=21,-3)</f>
        <v>5</v>
      </c>
      <c r="R212" s="160">
        <f t="shared" ref="R212:R217" si="214">Q212*N212*S212</f>
        <v>30</v>
      </c>
      <c r="S212" s="162">
        <f t="shared" ref="S212:S217" si="215">COUNTIF(G212:H212,"&gt;1")</f>
        <v>1</v>
      </c>
      <c r="T212" s="163"/>
      <c r="U212" s="248">
        <f t="shared" ref="U212:U217" si="216">ROUND(IF(V212="TH",R212*0.75),1)+IF(V212="LT",R212)</f>
        <v>22.5</v>
      </c>
      <c r="V212" s="241" t="s">
        <v>434</v>
      </c>
      <c r="W212" s="241">
        <v>1</v>
      </c>
      <c r="X212" s="162">
        <f t="shared" ref="X212:X217" si="217">W212*U212</f>
        <v>22.5</v>
      </c>
      <c r="Y212" s="119"/>
      <c r="Z212" s="321"/>
      <c r="AA212" s="121"/>
    </row>
    <row r="213" spans="1:27" s="14" customFormat="1" ht="16.5" customHeight="1">
      <c r="A213" s="355"/>
      <c r="B213" s="357"/>
      <c r="C213" s="354"/>
      <c r="D213" s="356"/>
      <c r="E213" s="360"/>
      <c r="F213" s="359">
        <v>2</v>
      </c>
      <c r="G213" s="39"/>
      <c r="H213" s="39">
        <v>3</v>
      </c>
      <c r="I213" s="347" t="s">
        <v>467</v>
      </c>
      <c r="J213" s="347"/>
      <c r="K213" s="347"/>
      <c r="L213" s="347"/>
      <c r="M213" s="347"/>
      <c r="N213" s="161">
        <f t="shared" si="213"/>
        <v>6</v>
      </c>
      <c r="O213" s="237">
        <v>16</v>
      </c>
      <c r="P213" s="237">
        <v>28</v>
      </c>
      <c r="Q213" s="160">
        <f>P213-O213+1+IF(O213=16,-3)</f>
        <v>10</v>
      </c>
      <c r="R213" s="160">
        <f t="shared" si="214"/>
        <v>60</v>
      </c>
      <c r="S213" s="162">
        <f t="shared" si="215"/>
        <v>1</v>
      </c>
      <c r="T213" s="163"/>
      <c r="U213" s="248">
        <f t="shared" si="216"/>
        <v>45</v>
      </c>
      <c r="V213" s="241" t="s">
        <v>434</v>
      </c>
      <c r="W213" s="241">
        <v>1</v>
      </c>
      <c r="X213" s="162">
        <f t="shared" si="217"/>
        <v>45</v>
      </c>
      <c r="Y213" s="119"/>
      <c r="Z213" s="321"/>
      <c r="AA213" s="121"/>
    </row>
    <row r="214" spans="1:27" s="14" customFormat="1" ht="16.5" customHeight="1">
      <c r="A214" s="355"/>
      <c r="B214" s="357"/>
      <c r="C214" s="354"/>
      <c r="D214" s="356"/>
      <c r="E214" s="360"/>
      <c r="F214" s="359">
        <v>2</v>
      </c>
      <c r="G214" s="39"/>
      <c r="H214" s="39">
        <v>3</v>
      </c>
      <c r="I214" s="347"/>
      <c r="J214" s="347" t="s">
        <v>565</v>
      </c>
      <c r="K214" s="347"/>
      <c r="L214" s="347"/>
      <c r="M214" s="347"/>
      <c r="N214" s="161">
        <f t="shared" si="213"/>
        <v>6</v>
      </c>
      <c r="O214" s="237">
        <v>16</v>
      </c>
      <c r="P214" s="237">
        <v>28</v>
      </c>
      <c r="Q214" s="160">
        <f>P214-O214+1+IF(O214=16,-3)</f>
        <v>10</v>
      </c>
      <c r="R214" s="160">
        <f t="shared" si="214"/>
        <v>60</v>
      </c>
      <c r="S214" s="162">
        <f t="shared" si="215"/>
        <v>1</v>
      </c>
      <c r="T214" s="163"/>
      <c r="U214" s="248">
        <f t="shared" si="216"/>
        <v>45</v>
      </c>
      <c r="V214" s="241" t="s">
        <v>434</v>
      </c>
      <c r="W214" s="241">
        <v>1</v>
      </c>
      <c r="X214" s="162">
        <f t="shared" si="217"/>
        <v>45</v>
      </c>
      <c r="Y214" s="119"/>
      <c r="Z214" s="321"/>
      <c r="AA214" s="121"/>
    </row>
    <row r="215" spans="1:27" s="14" customFormat="1" ht="16.5" customHeight="1">
      <c r="A215" s="355"/>
      <c r="B215" s="357"/>
      <c r="C215" s="354"/>
      <c r="D215" s="356"/>
      <c r="E215" s="360"/>
      <c r="F215" s="359">
        <v>2</v>
      </c>
      <c r="G215" s="39"/>
      <c r="H215" s="39">
        <v>5</v>
      </c>
      <c r="I215" s="347" t="s">
        <v>467</v>
      </c>
      <c r="J215" s="347"/>
      <c r="K215" s="347"/>
      <c r="L215" s="347"/>
      <c r="M215" s="347"/>
      <c r="N215" s="161">
        <f t="shared" si="213"/>
        <v>6</v>
      </c>
      <c r="O215" s="237">
        <v>17</v>
      </c>
      <c r="P215" s="237">
        <v>29</v>
      </c>
      <c r="Q215" s="160">
        <f>P215-O215+1+IF(O215=17,-3)</f>
        <v>10</v>
      </c>
      <c r="R215" s="160">
        <f t="shared" si="214"/>
        <v>60</v>
      </c>
      <c r="S215" s="162">
        <f t="shared" si="215"/>
        <v>1</v>
      </c>
      <c r="T215" s="163"/>
      <c r="U215" s="248">
        <f t="shared" si="216"/>
        <v>45</v>
      </c>
      <c r="V215" s="241" t="s">
        <v>434</v>
      </c>
      <c r="W215" s="241">
        <v>1</v>
      </c>
      <c r="X215" s="162">
        <f t="shared" si="217"/>
        <v>45</v>
      </c>
      <c r="Y215" s="119"/>
      <c r="Z215" s="321"/>
      <c r="AA215" s="121"/>
    </row>
    <row r="216" spans="1:27" s="14" customFormat="1" ht="16.5" customHeight="1">
      <c r="A216" s="355"/>
      <c r="B216" s="357"/>
      <c r="C216" s="354"/>
      <c r="D216" s="356"/>
      <c r="E216" s="360"/>
      <c r="F216" s="359">
        <v>2</v>
      </c>
      <c r="G216" s="39"/>
      <c r="H216" s="39">
        <v>5</v>
      </c>
      <c r="I216" s="347"/>
      <c r="J216" s="347" t="s">
        <v>565</v>
      </c>
      <c r="K216" s="347"/>
      <c r="L216" s="347"/>
      <c r="M216" s="347"/>
      <c r="N216" s="161">
        <f t="shared" si="213"/>
        <v>6</v>
      </c>
      <c r="O216" s="237">
        <v>17</v>
      </c>
      <c r="P216" s="237">
        <v>29</v>
      </c>
      <c r="Q216" s="160">
        <f>P216-O216+1+IF(O216=17,-3)</f>
        <v>10</v>
      </c>
      <c r="R216" s="160">
        <f t="shared" si="214"/>
        <v>60</v>
      </c>
      <c r="S216" s="162">
        <f t="shared" si="215"/>
        <v>1</v>
      </c>
      <c r="T216" s="163"/>
      <c r="U216" s="248">
        <f t="shared" si="216"/>
        <v>45</v>
      </c>
      <c r="V216" s="241" t="s">
        <v>434</v>
      </c>
      <c r="W216" s="241">
        <v>1</v>
      </c>
      <c r="X216" s="162">
        <f t="shared" si="217"/>
        <v>45</v>
      </c>
      <c r="Y216" s="119"/>
      <c r="Z216" s="321"/>
      <c r="AA216" s="121"/>
    </row>
    <row r="217" spans="1:27" s="14" customFormat="1" ht="16.5" customHeight="1">
      <c r="A217" s="355"/>
      <c r="B217" s="357"/>
      <c r="C217" s="354"/>
      <c r="D217" s="356"/>
      <c r="E217" s="360"/>
      <c r="F217" s="359">
        <v>2</v>
      </c>
      <c r="G217" s="39"/>
      <c r="H217" s="39">
        <v>7</v>
      </c>
      <c r="I217" s="347" t="s">
        <v>467</v>
      </c>
      <c r="J217" s="347"/>
      <c r="K217" s="347"/>
      <c r="L217" s="347"/>
      <c r="M217" s="347"/>
      <c r="N217" s="161">
        <f t="shared" si="213"/>
        <v>6</v>
      </c>
      <c r="O217" s="237">
        <v>11</v>
      </c>
      <c r="P217" s="237">
        <v>20</v>
      </c>
      <c r="Q217" s="160">
        <f t="shared" ref="Q217" si="218">P217-O217+1+IF(O217=20,-3)</f>
        <v>10</v>
      </c>
      <c r="R217" s="160">
        <f t="shared" si="214"/>
        <v>60</v>
      </c>
      <c r="S217" s="162">
        <f t="shared" si="215"/>
        <v>1</v>
      </c>
      <c r="T217" s="163"/>
      <c r="U217" s="248">
        <f t="shared" si="216"/>
        <v>45</v>
      </c>
      <c r="V217" s="241" t="s">
        <v>434</v>
      </c>
      <c r="W217" s="241">
        <v>1</v>
      </c>
      <c r="X217" s="162">
        <f t="shared" si="217"/>
        <v>45</v>
      </c>
      <c r="Y217" s="119"/>
      <c r="Z217" s="321"/>
      <c r="AA217" s="121"/>
    </row>
    <row r="218" spans="1:27" s="399" customFormat="1" ht="16.5" customHeight="1">
      <c r="A218" s="385"/>
      <c r="B218" s="386"/>
      <c r="C218" s="387"/>
      <c r="D218" s="388" t="s">
        <v>517</v>
      </c>
      <c r="E218" s="389"/>
      <c r="F218" s="390"/>
      <c r="G218" s="391"/>
      <c r="H218" s="391"/>
      <c r="I218" s="392"/>
      <c r="J218" s="392"/>
      <c r="K218" s="392"/>
      <c r="L218" s="392"/>
      <c r="M218" s="392"/>
      <c r="N218" s="392"/>
      <c r="O218" s="387"/>
      <c r="P218" s="387"/>
      <c r="Q218" s="387"/>
      <c r="R218" s="387"/>
      <c r="S218" s="393"/>
      <c r="T218" s="394"/>
      <c r="U218" s="395"/>
      <c r="V218" s="393"/>
      <c r="W218" s="393"/>
      <c r="X218" s="393"/>
      <c r="Y218" s="396"/>
      <c r="Z218" s="397"/>
      <c r="AA218" s="398"/>
    </row>
    <row r="219" spans="1:27" s="14" customFormat="1" ht="16.5" customHeight="1">
      <c r="A219" s="355"/>
      <c r="B219" s="353" t="s">
        <v>445</v>
      </c>
      <c r="C219" s="354"/>
      <c r="D219" s="356" t="s">
        <v>37</v>
      </c>
      <c r="E219" s="360" t="s">
        <v>456</v>
      </c>
      <c r="F219" s="359"/>
      <c r="G219" s="39">
        <v>2</v>
      </c>
      <c r="H219" s="39"/>
      <c r="I219" s="347"/>
      <c r="J219" s="347"/>
      <c r="K219" s="347"/>
      <c r="L219" s="347">
        <v>10</v>
      </c>
      <c r="M219" s="347"/>
      <c r="N219" s="161">
        <f t="shared" ref="N219:N222" si="219">COUNTIF(I219:M219,"&gt;=1")+IF(I219="C1.1",3)+IF(J219="C1.2",3)+IF(K219="C3",5)+IF(I219="C2.1",3)+IF(J219="C2.2",3)+IF(I219="C1",6)+IF(J219="C2",6)+IF(I219="C.1",5)+IF(J219="C.2",5)</f>
        <v>1</v>
      </c>
      <c r="O219" s="237">
        <v>25</v>
      </c>
      <c r="P219" s="237">
        <v>39</v>
      </c>
      <c r="Q219" s="160">
        <f t="shared" ref="Q219:Q222" si="220">P219-O219+1</f>
        <v>15</v>
      </c>
      <c r="R219" s="160">
        <f t="shared" ref="R219:R222" si="221">Q219*N219*S219</f>
        <v>15</v>
      </c>
      <c r="S219" s="162">
        <f t="shared" ref="S219:S222" si="222">COUNTIF(G219:H219,"&gt;1")</f>
        <v>1</v>
      </c>
      <c r="T219" s="163"/>
      <c r="U219" s="248">
        <f t="shared" ref="U219:U222" si="223">ROUND(IF(V219="TH",R219*0.75),1)+IF(V219="LT",R219)</f>
        <v>15</v>
      </c>
      <c r="V219" s="162" t="s">
        <v>433</v>
      </c>
      <c r="W219" s="241">
        <v>1</v>
      </c>
      <c r="X219" s="162">
        <f t="shared" ref="X219:X222" si="224">W219*U219</f>
        <v>15</v>
      </c>
      <c r="Y219" s="119"/>
      <c r="Z219" s="321"/>
      <c r="AA219" s="121"/>
    </row>
    <row r="220" spans="1:27" s="14" customFormat="1" ht="15" customHeight="1">
      <c r="A220" s="355"/>
      <c r="B220" s="353" t="s">
        <v>446</v>
      </c>
      <c r="C220" s="354"/>
      <c r="D220" s="356" t="s">
        <v>24</v>
      </c>
      <c r="E220" s="360" t="s">
        <v>456</v>
      </c>
      <c r="F220" s="359"/>
      <c r="G220" s="39">
        <v>4</v>
      </c>
      <c r="H220" s="39"/>
      <c r="I220" s="347">
        <v>9</v>
      </c>
      <c r="J220" s="347"/>
      <c r="K220" s="347"/>
      <c r="L220" s="347"/>
      <c r="M220" s="347"/>
      <c r="N220" s="161">
        <f t="shared" si="219"/>
        <v>1</v>
      </c>
      <c r="O220" s="237">
        <v>25</v>
      </c>
      <c r="P220" s="237">
        <v>39</v>
      </c>
      <c r="Q220" s="160">
        <f t="shared" si="220"/>
        <v>15</v>
      </c>
      <c r="R220" s="160">
        <f t="shared" si="221"/>
        <v>15</v>
      </c>
      <c r="S220" s="162">
        <f t="shared" si="222"/>
        <v>1</v>
      </c>
      <c r="T220" s="163"/>
      <c r="U220" s="248">
        <f t="shared" si="223"/>
        <v>15</v>
      </c>
      <c r="V220" s="162" t="s">
        <v>433</v>
      </c>
      <c r="W220" s="241">
        <v>1</v>
      </c>
      <c r="X220" s="162">
        <f t="shared" si="224"/>
        <v>15</v>
      </c>
      <c r="Y220" s="119"/>
      <c r="Z220" s="321"/>
      <c r="AA220" s="121"/>
    </row>
    <row r="221" spans="1:27" s="14" customFormat="1" ht="15" customHeight="1">
      <c r="A221" s="355"/>
      <c r="B221" s="353" t="s">
        <v>447</v>
      </c>
      <c r="C221" s="354"/>
      <c r="D221" s="356" t="s">
        <v>25</v>
      </c>
      <c r="E221" s="360" t="s">
        <v>456</v>
      </c>
      <c r="F221" s="359"/>
      <c r="G221" s="39">
        <v>4</v>
      </c>
      <c r="H221" s="39"/>
      <c r="I221" s="347"/>
      <c r="J221" s="347"/>
      <c r="K221" s="347"/>
      <c r="L221" s="347">
        <v>10</v>
      </c>
      <c r="M221" s="347"/>
      <c r="N221" s="161">
        <f t="shared" si="219"/>
        <v>1</v>
      </c>
      <c r="O221" s="237">
        <v>25</v>
      </c>
      <c r="P221" s="237">
        <v>39</v>
      </c>
      <c r="Q221" s="160">
        <f t="shared" si="220"/>
        <v>15</v>
      </c>
      <c r="R221" s="160">
        <f t="shared" si="221"/>
        <v>15</v>
      </c>
      <c r="S221" s="162">
        <f t="shared" si="222"/>
        <v>1</v>
      </c>
      <c r="T221" s="163"/>
      <c r="U221" s="248">
        <f t="shared" si="223"/>
        <v>15</v>
      </c>
      <c r="V221" s="162" t="s">
        <v>433</v>
      </c>
      <c r="W221" s="241">
        <v>1</v>
      </c>
      <c r="X221" s="162">
        <f t="shared" si="224"/>
        <v>15</v>
      </c>
      <c r="Y221" s="119"/>
      <c r="Z221" s="321"/>
      <c r="AA221" s="121"/>
    </row>
    <row r="222" spans="1:27" s="14" customFormat="1" ht="15" customHeight="1">
      <c r="A222" s="355"/>
      <c r="B222" s="353" t="s">
        <v>448</v>
      </c>
      <c r="C222" s="354"/>
      <c r="D222" s="356" t="s">
        <v>516</v>
      </c>
      <c r="E222" s="360" t="s">
        <v>456</v>
      </c>
      <c r="F222" s="359"/>
      <c r="G222" s="39">
        <v>2</v>
      </c>
      <c r="H222" s="39"/>
      <c r="I222" s="347">
        <v>9</v>
      </c>
      <c r="J222" s="347"/>
      <c r="K222" s="347"/>
      <c r="L222" s="347"/>
      <c r="M222" s="347"/>
      <c r="N222" s="161">
        <f t="shared" si="219"/>
        <v>1</v>
      </c>
      <c r="O222" s="237">
        <v>25</v>
      </c>
      <c r="P222" s="237">
        <v>39</v>
      </c>
      <c r="Q222" s="160">
        <f t="shared" si="220"/>
        <v>15</v>
      </c>
      <c r="R222" s="160">
        <f t="shared" si="221"/>
        <v>15</v>
      </c>
      <c r="S222" s="162">
        <f t="shared" si="222"/>
        <v>1</v>
      </c>
      <c r="T222" s="163"/>
      <c r="U222" s="248">
        <f t="shared" si="223"/>
        <v>15</v>
      </c>
      <c r="V222" s="162" t="s">
        <v>433</v>
      </c>
      <c r="W222" s="241">
        <v>1</v>
      </c>
      <c r="X222" s="162">
        <f t="shared" si="224"/>
        <v>15</v>
      </c>
      <c r="Y222" s="119"/>
      <c r="Z222" s="321"/>
      <c r="AA222" s="121"/>
    </row>
    <row r="223" spans="1:27" s="14" customFormat="1" ht="18" customHeight="1">
      <c r="A223" s="355"/>
      <c r="B223" s="357"/>
      <c r="C223" s="354"/>
      <c r="D223" s="356"/>
      <c r="E223" s="360"/>
      <c r="F223" s="359"/>
      <c r="G223" s="39"/>
      <c r="H223" s="39"/>
      <c r="I223" s="347"/>
      <c r="J223" s="347"/>
      <c r="K223" s="347"/>
      <c r="L223" s="347"/>
      <c r="M223" s="347"/>
      <c r="N223" s="161"/>
      <c r="O223" s="237"/>
      <c r="P223" s="237"/>
      <c r="Q223" s="160"/>
      <c r="R223" s="160"/>
      <c r="S223" s="162"/>
      <c r="T223" s="163"/>
      <c r="U223" s="248"/>
      <c r="V223" s="162"/>
      <c r="W223" s="241"/>
      <c r="X223" s="162"/>
      <c r="Y223" s="119"/>
      <c r="Z223" s="321"/>
      <c r="AA223" s="121"/>
    </row>
    <row r="224" spans="1:27" s="74" customFormat="1" ht="19.5" customHeight="1">
      <c r="A224" s="400"/>
      <c r="B224" s="401"/>
      <c r="C224" s="402"/>
      <c r="D224" s="74" t="s">
        <v>1</v>
      </c>
      <c r="E224" s="403"/>
      <c r="F224" s="404"/>
      <c r="G224" s="72"/>
      <c r="H224" s="72"/>
      <c r="I224" s="405"/>
      <c r="J224" s="405"/>
      <c r="K224" s="405"/>
      <c r="L224" s="405"/>
      <c r="M224" s="405"/>
      <c r="N224" s="405"/>
      <c r="O224" s="402"/>
      <c r="P224" s="402"/>
      <c r="Q224" s="402"/>
      <c r="R224" s="402"/>
      <c r="S224" s="406"/>
      <c r="T224" s="407"/>
      <c r="U224" s="408"/>
      <c r="V224" s="406"/>
      <c r="W224" s="406"/>
      <c r="X224" s="406">
        <f>SUBTOTAL(9,X2:X223)</f>
        <v>6537</v>
      </c>
      <c r="Y224" s="409"/>
      <c r="Z224" s="410"/>
      <c r="AA224" s="411"/>
    </row>
    <row r="225" spans="1:27" s="14" customFormat="1" ht="18.75" customHeight="1">
      <c r="A225" s="355"/>
      <c r="B225" s="357"/>
      <c r="C225" s="354"/>
      <c r="D225" s="356"/>
      <c r="E225" s="360"/>
      <c r="F225" s="359"/>
      <c r="G225" s="39"/>
      <c r="H225" s="39"/>
      <c r="I225" s="347"/>
      <c r="J225" s="347"/>
      <c r="K225" s="347"/>
      <c r="L225" s="347"/>
      <c r="M225" s="347"/>
      <c r="N225" s="161"/>
      <c r="O225" s="237"/>
      <c r="P225" s="237"/>
      <c r="Q225" s="160"/>
      <c r="R225" s="160"/>
      <c r="S225" s="162"/>
      <c r="T225" s="163"/>
      <c r="U225" s="248"/>
      <c r="V225" s="162"/>
      <c r="W225" s="241"/>
      <c r="X225" s="162"/>
      <c r="Y225" s="119"/>
      <c r="Z225" s="321"/>
      <c r="AA225" s="121"/>
    </row>
    <row r="226" spans="1:27" s="257" customFormat="1" ht="18.75" customHeight="1">
      <c r="A226" s="281"/>
      <c r="B226" s="438" t="s">
        <v>564</v>
      </c>
      <c r="C226" s="439"/>
      <c r="D226" s="440"/>
      <c r="E226" s="284"/>
      <c r="F226" s="284"/>
      <c r="G226" s="284"/>
      <c r="H226" s="284"/>
      <c r="I226" s="284"/>
      <c r="J226" s="284"/>
      <c r="K226" s="284"/>
      <c r="L226" s="284"/>
      <c r="M226" s="284"/>
      <c r="N226" s="284"/>
      <c r="O226" s="284"/>
      <c r="P226" s="284"/>
      <c r="Q226" s="250">
        <f>P226-O226+1</f>
        <v>1</v>
      </c>
      <c r="R226" s="250">
        <f t="shared" ref="R226:R245" si="225">Q226*N226*S226</f>
        <v>0</v>
      </c>
      <c r="S226" s="252">
        <f t="shared" ref="S226:S245" si="226">COUNTIF(G226:H226,"&gt;1")</f>
        <v>0</v>
      </c>
      <c r="T226" s="253"/>
      <c r="U226" s="254">
        <f t="shared" ref="U226:U245" si="227">ROUND(IF(V226="TH",R226*0.75),1)+IF(V226="LT",R226)</f>
        <v>0</v>
      </c>
      <c r="V226" s="252"/>
      <c r="W226" s="252"/>
      <c r="X226" s="252">
        <v>61</v>
      </c>
      <c r="Y226" s="255"/>
      <c r="Z226" s="256"/>
      <c r="AA226" s="251"/>
    </row>
    <row r="227" spans="1:27" s="14" customFormat="1" ht="17.25" customHeight="1">
      <c r="A227" s="355"/>
      <c r="B227" s="357"/>
      <c r="C227" s="354"/>
      <c r="D227" s="356"/>
      <c r="E227" s="360"/>
      <c r="F227" s="359">
        <v>3</v>
      </c>
      <c r="G227" s="39"/>
      <c r="H227" s="39">
        <v>3</v>
      </c>
      <c r="I227" s="347">
        <v>1</v>
      </c>
      <c r="J227" s="347">
        <v>2</v>
      </c>
      <c r="K227" s="347">
        <v>3</v>
      </c>
      <c r="L227" s="347"/>
      <c r="M227" s="347"/>
      <c r="N227" s="161">
        <f t="shared" ref="N227:N245" si="228">COUNTIF(I227:M227,"&gt;=1")+IF(I227="C1.1",3)+IF(J227="C1.2",3)+IF(K227="C3",5)+IF(I227="C2.1",3)+IF(J227="C2.2",3)+IF(I227="C1",6)+IF(J227="C2",6)+IF(I227="C.1",5)+IF(J227="C.2",5)</f>
        <v>3</v>
      </c>
      <c r="O227" s="237">
        <v>11</v>
      </c>
      <c r="P227" s="237">
        <v>28</v>
      </c>
      <c r="Q227" s="160">
        <f>P227-O227+1+IF(O227=11,-3)</f>
        <v>15</v>
      </c>
      <c r="R227" s="160">
        <f t="shared" si="225"/>
        <v>45</v>
      </c>
      <c r="S227" s="162">
        <f t="shared" si="226"/>
        <v>1</v>
      </c>
      <c r="T227" s="163"/>
      <c r="U227" s="248">
        <f t="shared" si="227"/>
        <v>45</v>
      </c>
      <c r="V227" s="162" t="s">
        <v>433</v>
      </c>
      <c r="W227" s="241">
        <v>1</v>
      </c>
      <c r="X227" s="162">
        <f t="shared" ref="X227:X245" si="229">W227*U227</f>
        <v>45</v>
      </c>
      <c r="Y227" s="119"/>
      <c r="Z227" s="321"/>
      <c r="AA227" s="121"/>
    </row>
    <row r="228" spans="1:27" s="14" customFormat="1" ht="17.25" customHeight="1">
      <c r="A228" s="355"/>
      <c r="B228" s="357"/>
      <c r="C228" s="354"/>
      <c r="D228" s="356"/>
      <c r="E228" s="360"/>
      <c r="F228" s="359">
        <v>3</v>
      </c>
      <c r="G228" s="39">
        <v>6</v>
      </c>
      <c r="H228" s="39"/>
      <c r="I228" s="347">
        <v>4</v>
      </c>
      <c r="J228" s="347">
        <v>5</v>
      </c>
      <c r="K228" s="347">
        <v>6</v>
      </c>
      <c r="L228" s="347"/>
      <c r="M228" s="347"/>
      <c r="N228" s="161">
        <f t="shared" si="228"/>
        <v>3</v>
      </c>
      <c r="O228" s="237">
        <v>11</v>
      </c>
      <c r="P228" s="237">
        <v>28</v>
      </c>
      <c r="Q228" s="160">
        <f t="shared" ref="Q228:Q234" si="230">P228-O228+1+IF(O228=11,-3)</f>
        <v>15</v>
      </c>
      <c r="R228" s="160">
        <f t="shared" si="225"/>
        <v>45</v>
      </c>
      <c r="S228" s="162">
        <f t="shared" si="226"/>
        <v>1</v>
      </c>
      <c r="T228" s="163"/>
      <c r="U228" s="248">
        <f t="shared" si="227"/>
        <v>45</v>
      </c>
      <c r="V228" s="162" t="s">
        <v>433</v>
      </c>
      <c r="W228" s="241">
        <v>1</v>
      </c>
      <c r="X228" s="162">
        <f t="shared" si="229"/>
        <v>45</v>
      </c>
      <c r="Y228" s="119"/>
      <c r="Z228" s="321"/>
      <c r="AA228" s="121"/>
    </row>
    <row r="229" spans="1:27" s="14" customFormat="1" ht="17.25" customHeight="1">
      <c r="A229" s="355"/>
      <c r="B229" s="357"/>
      <c r="C229" s="354"/>
      <c r="D229" s="356"/>
      <c r="E229" s="360"/>
      <c r="F229" s="359">
        <v>3</v>
      </c>
      <c r="G229" s="39">
        <v>6</v>
      </c>
      <c r="H229" s="39"/>
      <c r="I229" s="347">
        <v>1</v>
      </c>
      <c r="J229" s="347">
        <v>2</v>
      </c>
      <c r="K229" s="347">
        <v>3</v>
      </c>
      <c r="L229" s="347"/>
      <c r="M229" s="347"/>
      <c r="N229" s="161">
        <f t="shared" si="228"/>
        <v>3</v>
      </c>
      <c r="O229" s="237">
        <v>11</v>
      </c>
      <c r="P229" s="237">
        <v>28</v>
      </c>
      <c r="Q229" s="160">
        <f t="shared" si="230"/>
        <v>15</v>
      </c>
      <c r="R229" s="160">
        <f t="shared" si="225"/>
        <v>45</v>
      </c>
      <c r="S229" s="162">
        <f t="shared" si="226"/>
        <v>1</v>
      </c>
      <c r="T229" s="163"/>
      <c r="U229" s="248">
        <f t="shared" si="227"/>
        <v>45</v>
      </c>
      <c r="V229" s="162" t="s">
        <v>433</v>
      </c>
      <c r="W229" s="241">
        <v>1</v>
      </c>
      <c r="X229" s="162">
        <f t="shared" si="229"/>
        <v>45</v>
      </c>
      <c r="Y229" s="119"/>
      <c r="Z229" s="321"/>
      <c r="AA229" s="121"/>
    </row>
    <row r="230" spans="1:27" s="14" customFormat="1" ht="17.25" customHeight="1">
      <c r="A230" s="355"/>
      <c r="B230" s="357"/>
      <c r="C230" s="354"/>
      <c r="D230" s="356"/>
      <c r="E230" s="360"/>
      <c r="F230" s="359">
        <v>3</v>
      </c>
      <c r="G230" s="39">
        <v>6</v>
      </c>
      <c r="H230" s="39"/>
      <c r="I230" s="347">
        <v>7</v>
      </c>
      <c r="J230" s="347">
        <v>8</v>
      </c>
      <c r="K230" s="347">
        <v>9</v>
      </c>
      <c r="L230" s="347"/>
      <c r="M230" s="347"/>
      <c r="N230" s="161">
        <f t="shared" si="228"/>
        <v>3</v>
      </c>
      <c r="O230" s="237">
        <v>11</v>
      </c>
      <c r="P230" s="237">
        <v>28</v>
      </c>
      <c r="Q230" s="160">
        <f t="shared" si="230"/>
        <v>15</v>
      </c>
      <c r="R230" s="160">
        <f t="shared" si="225"/>
        <v>45</v>
      </c>
      <c r="S230" s="162">
        <f t="shared" si="226"/>
        <v>1</v>
      </c>
      <c r="T230" s="163"/>
      <c r="U230" s="248">
        <f t="shared" si="227"/>
        <v>45</v>
      </c>
      <c r="V230" s="162" t="s">
        <v>433</v>
      </c>
      <c r="W230" s="241">
        <v>1</v>
      </c>
      <c r="X230" s="162">
        <f t="shared" si="229"/>
        <v>45</v>
      </c>
      <c r="Y230" s="119"/>
      <c r="Z230" s="321"/>
      <c r="AA230" s="121"/>
    </row>
    <row r="231" spans="1:27" s="14" customFormat="1" ht="17.25" customHeight="1">
      <c r="A231" s="355"/>
      <c r="B231" s="357"/>
      <c r="C231" s="354"/>
      <c r="D231" s="356"/>
      <c r="E231" s="360"/>
      <c r="F231" s="359">
        <v>3</v>
      </c>
      <c r="G231" s="39"/>
      <c r="H231" s="39">
        <v>3</v>
      </c>
      <c r="I231" s="347">
        <v>4</v>
      </c>
      <c r="J231" s="347">
        <v>5</v>
      </c>
      <c r="K231" s="347">
        <v>6</v>
      </c>
      <c r="L231" s="347"/>
      <c r="M231" s="347"/>
      <c r="N231" s="161">
        <f t="shared" si="228"/>
        <v>3</v>
      </c>
      <c r="O231" s="237">
        <v>11</v>
      </c>
      <c r="P231" s="237">
        <v>28</v>
      </c>
      <c r="Q231" s="160">
        <f t="shared" si="230"/>
        <v>15</v>
      </c>
      <c r="R231" s="160">
        <f t="shared" si="225"/>
        <v>45</v>
      </c>
      <c r="S231" s="162">
        <f t="shared" si="226"/>
        <v>1</v>
      </c>
      <c r="T231" s="163"/>
      <c r="U231" s="248">
        <f t="shared" si="227"/>
        <v>45</v>
      </c>
      <c r="V231" s="162" t="s">
        <v>433</v>
      </c>
      <c r="W231" s="241">
        <v>1</v>
      </c>
      <c r="X231" s="162">
        <f t="shared" si="229"/>
        <v>45</v>
      </c>
      <c r="Y231" s="119"/>
      <c r="Z231" s="321"/>
      <c r="AA231" s="121"/>
    </row>
    <row r="232" spans="1:27" s="14" customFormat="1" ht="17.25" customHeight="1">
      <c r="A232" s="355"/>
      <c r="B232" s="357"/>
      <c r="C232" s="354"/>
      <c r="D232" s="356"/>
      <c r="E232" s="360"/>
      <c r="F232" s="359">
        <v>3</v>
      </c>
      <c r="G232" s="39"/>
      <c r="H232" s="39">
        <v>3</v>
      </c>
      <c r="I232" s="347">
        <v>7</v>
      </c>
      <c r="J232" s="347">
        <v>8</v>
      </c>
      <c r="K232" s="347">
        <v>9</v>
      </c>
      <c r="L232" s="347"/>
      <c r="M232" s="347"/>
      <c r="N232" s="161">
        <f t="shared" si="228"/>
        <v>3</v>
      </c>
      <c r="O232" s="237">
        <v>11</v>
      </c>
      <c r="P232" s="237">
        <v>28</v>
      </c>
      <c r="Q232" s="160">
        <f t="shared" si="230"/>
        <v>15</v>
      </c>
      <c r="R232" s="160">
        <f t="shared" si="225"/>
        <v>45</v>
      </c>
      <c r="S232" s="162">
        <f t="shared" si="226"/>
        <v>1</v>
      </c>
      <c r="T232" s="163"/>
      <c r="U232" s="248">
        <f t="shared" si="227"/>
        <v>45</v>
      </c>
      <c r="V232" s="162" t="s">
        <v>433</v>
      </c>
      <c r="W232" s="241">
        <v>1</v>
      </c>
      <c r="X232" s="162">
        <f t="shared" si="229"/>
        <v>45</v>
      </c>
      <c r="Y232" s="119"/>
      <c r="Z232" s="321"/>
      <c r="AA232" s="121"/>
    </row>
    <row r="233" spans="1:27" s="14" customFormat="1" ht="17.25" customHeight="1">
      <c r="A233" s="355"/>
      <c r="B233" s="357"/>
      <c r="C233" s="354"/>
      <c r="D233" s="356"/>
      <c r="E233" s="360"/>
      <c r="F233" s="359">
        <v>3</v>
      </c>
      <c r="G233" s="39"/>
      <c r="H233" s="39">
        <v>3</v>
      </c>
      <c r="I233" s="347">
        <v>10</v>
      </c>
      <c r="J233" s="347">
        <v>11</v>
      </c>
      <c r="K233" s="347">
        <v>12</v>
      </c>
      <c r="L233" s="347"/>
      <c r="M233" s="347"/>
      <c r="N233" s="161">
        <f t="shared" si="228"/>
        <v>3</v>
      </c>
      <c r="O233" s="237">
        <v>11</v>
      </c>
      <c r="P233" s="237">
        <v>28</v>
      </c>
      <c r="Q233" s="160">
        <f t="shared" si="230"/>
        <v>15</v>
      </c>
      <c r="R233" s="160">
        <f t="shared" si="225"/>
        <v>45</v>
      </c>
      <c r="S233" s="162">
        <f t="shared" si="226"/>
        <v>1</v>
      </c>
      <c r="T233" s="163"/>
      <c r="U233" s="248">
        <f t="shared" si="227"/>
        <v>45</v>
      </c>
      <c r="V233" s="162" t="s">
        <v>433</v>
      </c>
      <c r="W233" s="241">
        <v>1</v>
      </c>
      <c r="X233" s="162">
        <f t="shared" si="229"/>
        <v>45</v>
      </c>
      <c r="Y233" s="119"/>
      <c r="Z233" s="321"/>
      <c r="AA233" s="121"/>
    </row>
    <row r="234" spans="1:27" s="14" customFormat="1" ht="17.25" customHeight="1">
      <c r="A234" s="355"/>
      <c r="B234" s="357"/>
      <c r="C234" s="354"/>
      <c r="D234" s="356"/>
      <c r="E234" s="360"/>
      <c r="F234" s="359">
        <v>3</v>
      </c>
      <c r="G234" s="39">
        <v>6</v>
      </c>
      <c r="H234" s="39"/>
      <c r="I234" s="347">
        <v>10</v>
      </c>
      <c r="J234" s="347">
        <v>11</v>
      </c>
      <c r="K234" s="347">
        <v>12</v>
      </c>
      <c r="L234" s="347"/>
      <c r="M234" s="347"/>
      <c r="N234" s="161">
        <f t="shared" si="228"/>
        <v>3</v>
      </c>
      <c r="O234" s="237">
        <v>11</v>
      </c>
      <c r="P234" s="237">
        <v>28</v>
      </c>
      <c r="Q234" s="160">
        <f t="shared" si="230"/>
        <v>15</v>
      </c>
      <c r="R234" s="160">
        <f t="shared" si="225"/>
        <v>45</v>
      </c>
      <c r="S234" s="162">
        <f t="shared" si="226"/>
        <v>1</v>
      </c>
      <c r="T234" s="163"/>
      <c r="U234" s="248">
        <f t="shared" si="227"/>
        <v>45</v>
      </c>
      <c r="V234" s="162" t="s">
        <v>433</v>
      </c>
      <c r="W234" s="241">
        <v>1</v>
      </c>
      <c r="X234" s="162">
        <f t="shared" si="229"/>
        <v>45</v>
      </c>
      <c r="Y234" s="119"/>
      <c r="Z234" s="321"/>
      <c r="AA234" s="121"/>
    </row>
    <row r="235" spans="1:27" s="14" customFormat="1" ht="17.25" customHeight="1">
      <c r="A235" s="355"/>
      <c r="B235" s="357"/>
      <c r="C235" s="354"/>
      <c r="E235" s="360"/>
      <c r="F235" s="359">
        <v>3</v>
      </c>
      <c r="G235" s="39"/>
      <c r="H235" s="39">
        <v>5</v>
      </c>
      <c r="I235" s="347">
        <v>1</v>
      </c>
      <c r="J235" s="347">
        <v>2</v>
      </c>
      <c r="K235" s="347">
        <v>3</v>
      </c>
      <c r="L235" s="347"/>
      <c r="M235" s="347"/>
      <c r="N235" s="161">
        <f t="shared" si="228"/>
        <v>3</v>
      </c>
      <c r="O235" s="237">
        <v>11</v>
      </c>
      <c r="P235" s="237">
        <v>28</v>
      </c>
      <c r="Q235" s="160">
        <f>P235-O235+1+IF(O235=11,-3)</f>
        <v>15</v>
      </c>
      <c r="R235" s="160">
        <f t="shared" si="225"/>
        <v>45</v>
      </c>
      <c r="S235" s="162">
        <f t="shared" si="226"/>
        <v>1</v>
      </c>
      <c r="T235" s="163"/>
      <c r="U235" s="248">
        <f t="shared" si="227"/>
        <v>45</v>
      </c>
      <c r="V235" s="162" t="s">
        <v>433</v>
      </c>
      <c r="W235" s="241">
        <v>1</v>
      </c>
      <c r="X235" s="162">
        <f t="shared" si="229"/>
        <v>45</v>
      </c>
      <c r="Y235" s="119"/>
      <c r="Z235" s="321"/>
      <c r="AA235" s="121"/>
    </row>
    <row r="236" spans="1:27" s="14" customFormat="1" ht="17.25" customHeight="1">
      <c r="A236" s="355"/>
      <c r="B236" s="357"/>
      <c r="C236" s="354"/>
      <c r="D236" s="356"/>
      <c r="E236" s="360"/>
      <c r="F236" s="359">
        <v>3</v>
      </c>
      <c r="G236" s="39">
        <v>2</v>
      </c>
      <c r="H236" s="39"/>
      <c r="I236" s="347">
        <v>1</v>
      </c>
      <c r="J236" s="347">
        <v>2</v>
      </c>
      <c r="K236" s="347">
        <v>3</v>
      </c>
      <c r="L236" s="347"/>
      <c r="M236" s="347"/>
      <c r="N236" s="161">
        <f t="shared" si="228"/>
        <v>3</v>
      </c>
      <c r="O236" s="237">
        <v>11</v>
      </c>
      <c r="P236" s="237">
        <v>28</v>
      </c>
      <c r="Q236" s="160">
        <f t="shared" ref="Q236:Q243" si="231">P236-O236+1+IF(O236=11,-3)</f>
        <v>15</v>
      </c>
      <c r="R236" s="160">
        <f t="shared" si="225"/>
        <v>45</v>
      </c>
      <c r="S236" s="162">
        <f t="shared" si="226"/>
        <v>1</v>
      </c>
      <c r="T236" s="163"/>
      <c r="U236" s="248">
        <f t="shared" si="227"/>
        <v>45</v>
      </c>
      <c r="V236" s="162" t="s">
        <v>433</v>
      </c>
      <c r="W236" s="241">
        <v>1</v>
      </c>
      <c r="X236" s="162">
        <f t="shared" si="229"/>
        <v>45</v>
      </c>
      <c r="Y236" s="119"/>
      <c r="Z236" s="321"/>
      <c r="AA236" s="121"/>
    </row>
    <row r="237" spans="1:27" s="14" customFormat="1" ht="17.25" customHeight="1">
      <c r="A237" s="355"/>
      <c r="B237" s="357"/>
      <c r="C237" s="354"/>
      <c r="D237" s="356"/>
      <c r="E237" s="360"/>
      <c r="F237" s="359">
        <v>3</v>
      </c>
      <c r="G237" s="39">
        <v>2</v>
      </c>
      <c r="H237" s="39"/>
      <c r="I237" s="347">
        <v>4</v>
      </c>
      <c r="J237" s="347">
        <v>5</v>
      </c>
      <c r="K237" s="347">
        <v>6</v>
      </c>
      <c r="L237" s="347"/>
      <c r="M237" s="347"/>
      <c r="N237" s="161">
        <f t="shared" si="228"/>
        <v>3</v>
      </c>
      <c r="O237" s="237">
        <v>11</v>
      </c>
      <c r="P237" s="237">
        <v>28</v>
      </c>
      <c r="Q237" s="160">
        <f t="shared" si="231"/>
        <v>15</v>
      </c>
      <c r="R237" s="160">
        <f t="shared" si="225"/>
        <v>45</v>
      </c>
      <c r="S237" s="162">
        <f t="shared" si="226"/>
        <v>1</v>
      </c>
      <c r="T237" s="163"/>
      <c r="U237" s="248">
        <f t="shared" si="227"/>
        <v>45</v>
      </c>
      <c r="V237" s="162" t="s">
        <v>433</v>
      </c>
      <c r="W237" s="241">
        <v>1</v>
      </c>
      <c r="X237" s="162">
        <f t="shared" si="229"/>
        <v>45</v>
      </c>
      <c r="Y237" s="119"/>
      <c r="Z237" s="321"/>
      <c r="AA237" s="121"/>
    </row>
    <row r="238" spans="1:27" s="14" customFormat="1" ht="17.25" customHeight="1">
      <c r="A238" s="355"/>
      <c r="B238" s="357"/>
      <c r="C238" s="354"/>
      <c r="D238" s="356"/>
      <c r="E238" s="360"/>
      <c r="F238" s="359">
        <v>3</v>
      </c>
      <c r="G238" s="39">
        <v>4</v>
      </c>
      <c r="H238" s="39"/>
      <c r="I238" s="347">
        <v>7</v>
      </c>
      <c r="J238" s="347">
        <v>8</v>
      </c>
      <c r="K238" s="347">
        <v>9</v>
      </c>
      <c r="L238" s="347"/>
      <c r="M238" s="347"/>
      <c r="N238" s="161">
        <f t="shared" si="228"/>
        <v>3</v>
      </c>
      <c r="O238" s="237">
        <v>11</v>
      </c>
      <c r="P238" s="237">
        <v>28</v>
      </c>
      <c r="Q238" s="160">
        <f t="shared" si="231"/>
        <v>15</v>
      </c>
      <c r="R238" s="160">
        <f t="shared" si="225"/>
        <v>45</v>
      </c>
      <c r="S238" s="162">
        <f t="shared" si="226"/>
        <v>1</v>
      </c>
      <c r="T238" s="163"/>
      <c r="U238" s="248">
        <f t="shared" si="227"/>
        <v>45</v>
      </c>
      <c r="V238" s="162" t="s">
        <v>433</v>
      </c>
      <c r="W238" s="241">
        <v>1</v>
      </c>
      <c r="X238" s="162">
        <f t="shared" si="229"/>
        <v>45</v>
      </c>
      <c r="Y238" s="119"/>
      <c r="Z238" s="321"/>
      <c r="AA238" s="121"/>
    </row>
    <row r="239" spans="1:27" s="14" customFormat="1" ht="17.25" customHeight="1">
      <c r="A239" s="355"/>
      <c r="B239" s="357"/>
      <c r="C239" s="354"/>
      <c r="D239" s="356"/>
      <c r="E239" s="360"/>
      <c r="F239" s="359">
        <v>3</v>
      </c>
      <c r="G239" s="39"/>
      <c r="H239" s="39">
        <v>5</v>
      </c>
      <c r="I239" s="347">
        <v>4</v>
      </c>
      <c r="J239" s="347">
        <v>5</v>
      </c>
      <c r="K239" s="347">
        <v>6</v>
      </c>
      <c r="L239" s="347"/>
      <c r="M239" s="347"/>
      <c r="N239" s="161">
        <f t="shared" si="228"/>
        <v>3</v>
      </c>
      <c r="O239" s="237">
        <v>11</v>
      </c>
      <c r="P239" s="237">
        <v>28</v>
      </c>
      <c r="Q239" s="160">
        <f t="shared" si="231"/>
        <v>15</v>
      </c>
      <c r="R239" s="160">
        <f t="shared" si="225"/>
        <v>45</v>
      </c>
      <c r="S239" s="162">
        <f t="shared" si="226"/>
        <v>1</v>
      </c>
      <c r="T239" s="163"/>
      <c r="U239" s="248">
        <f t="shared" si="227"/>
        <v>45</v>
      </c>
      <c r="V239" s="162" t="s">
        <v>433</v>
      </c>
      <c r="W239" s="241">
        <v>1</v>
      </c>
      <c r="X239" s="162">
        <f t="shared" si="229"/>
        <v>45</v>
      </c>
      <c r="Y239" s="119"/>
      <c r="Z239" s="321"/>
      <c r="AA239" s="121"/>
    </row>
    <row r="240" spans="1:27" s="14" customFormat="1" ht="17.25" customHeight="1">
      <c r="A240" s="355"/>
      <c r="B240" s="357"/>
      <c r="C240" s="354"/>
      <c r="D240" s="356"/>
      <c r="E240" s="360"/>
      <c r="F240" s="359">
        <v>3</v>
      </c>
      <c r="G240" s="39">
        <v>4</v>
      </c>
      <c r="H240" s="39"/>
      <c r="I240" s="347">
        <v>10</v>
      </c>
      <c r="J240" s="347">
        <v>11</v>
      </c>
      <c r="K240" s="347">
        <v>12</v>
      </c>
      <c r="L240" s="347"/>
      <c r="M240" s="347"/>
      <c r="N240" s="161">
        <f t="shared" si="228"/>
        <v>3</v>
      </c>
      <c r="O240" s="237">
        <v>11</v>
      </c>
      <c r="P240" s="237">
        <v>28</v>
      </c>
      <c r="Q240" s="160">
        <f t="shared" si="231"/>
        <v>15</v>
      </c>
      <c r="R240" s="160">
        <f t="shared" si="225"/>
        <v>45</v>
      </c>
      <c r="S240" s="162">
        <f t="shared" si="226"/>
        <v>1</v>
      </c>
      <c r="T240" s="163"/>
      <c r="U240" s="248">
        <f t="shared" si="227"/>
        <v>45</v>
      </c>
      <c r="V240" s="162" t="s">
        <v>433</v>
      </c>
      <c r="W240" s="241">
        <v>1</v>
      </c>
      <c r="X240" s="162">
        <f t="shared" si="229"/>
        <v>45</v>
      </c>
      <c r="Y240" s="119"/>
      <c r="Z240" s="321"/>
      <c r="AA240" s="121"/>
    </row>
    <row r="241" spans="1:27" s="14" customFormat="1" ht="17.25" customHeight="1">
      <c r="A241" s="355"/>
      <c r="B241" s="357"/>
      <c r="C241" s="354"/>
      <c r="D241" s="356"/>
      <c r="E241" s="360"/>
      <c r="F241" s="359">
        <v>3</v>
      </c>
      <c r="G241" s="39"/>
      <c r="H241" s="39">
        <v>5</v>
      </c>
      <c r="I241" s="347">
        <v>10</v>
      </c>
      <c r="J241" s="347">
        <v>11</v>
      </c>
      <c r="K241" s="347">
        <v>12</v>
      </c>
      <c r="L241" s="347"/>
      <c r="M241" s="347"/>
      <c r="N241" s="161">
        <f t="shared" si="228"/>
        <v>3</v>
      </c>
      <c r="O241" s="237">
        <v>11</v>
      </c>
      <c r="P241" s="237">
        <v>28</v>
      </c>
      <c r="Q241" s="160">
        <f t="shared" si="231"/>
        <v>15</v>
      </c>
      <c r="R241" s="160">
        <f t="shared" si="225"/>
        <v>45</v>
      </c>
      <c r="S241" s="162">
        <f t="shared" si="226"/>
        <v>1</v>
      </c>
      <c r="T241" s="163"/>
      <c r="U241" s="248">
        <f t="shared" si="227"/>
        <v>45</v>
      </c>
      <c r="V241" s="162" t="s">
        <v>433</v>
      </c>
      <c r="W241" s="241">
        <v>1</v>
      </c>
      <c r="X241" s="162">
        <f t="shared" si="229"/>
        <v>45</v>
      </c>
      <c r="Y241" s="119"/>
      <c r="Z241" s="321"/>
      <c r="AA241" s="121"/>
    </row>
    <row r="242" spans="1:27" s="14" customFormat="1" ht="17.25" customHeight="1">
      <c r="A242" s="355"/>
      <c r="B242" s="357"/>
      <c r="C242" s="354"/>
      <c r="D242" s="356"/>
      <c r="E242" s="360"/>
      <c r="F242" s="359">
        <v>3</v>
      </c>
      <c r="G242" s="39">
        <v>4</v>
      </c>
      <c r="H242" s="39"/>
      <c r="I242" s="347">
        <v>1</v>
      </c>
      <c r="J242" s="347">
        <v>2</v>
      </c>
      <c r="K242" s="347">
        <v>3</v>
      </c>
      <c r="L242" s="347"/>
      <c r="M242" s="347"/>
      <c r="N242" s="161">
        <f t="shared" si="228"/>
        <v>3</v>
      </c>
      <c r="O242" s="237">
        <v>11</v>
      </c>
      <c r="P242" s="237">
        <v>28</v>
      </c>
      <c r="Q242" s="160">
        <f t="shared" si="231"/>
        <v>15</v>
      </c>
      <c r="R242" s="160">
        <f t="shared" si="225"/>
        <v>45</v>
      </c>
      <c r="S242" s="162">
        <f t="shared" si="226"/>
        <v>1</v>
      </c>
      <c r="T242" s="163"/>
      <c r="U242" s="248">
        <f t="shared" si="227"/>
        <v>45</v>
      </c>
      <c r="V242" s="162" t="s">
        <v>433</v>
      </c>
      <c r="W242" s="241">
        <v>1</v>
      </c>
      <c r="X242" s="162">
        <f t="shared" si="229"/>
        <v>45</v>
      </c>
      <c r="Y242" s="119"/>
      <c r="Z242" s="321"/>
      <c r="AA242" s="121"/>
    </row>
    <row r="243" spans="1:27" s="14" customFormat="1" ht="17.25" customHeight="1">
      <c r="A243" s="355"/>
      <c r="B243" s="357"/>
      <c r="C243" s="354"/>
      <c r="D243" s="356"/>
      <c r="E243" s="360"/>
      <c r="F243" s="359">
        <v>3</v>
      </c>
      <c r="G243" s="39">
        <v>4</v>
      </c>
      <c r="H243" s="39"/>
      <c r="I243" s="347">
        <v>4</v>
      </c>
      <c r="J243" s="347">
        <v>5</v>
      </c>
      <c r="K243" s="347">
        <v>6</v>
      </c>
      <c r="L243" s="347"/>
      <c r="M243" s="347"/>
      <c r="N243" s="161">
        <f t="shared" si="228"/>
        <v>3</v>
      </c>
      <c r="O243" s="237">
        <v>11</v>
      </c>
      <c r="P243" s="237">
        <v>28</v>
      </c>
      <c r="Q243" s="160">
        <f t="shared" si="231"/>
        <v>15</v>
      </c>
      <c r="R243" s="160">
        <f t="shared" si="225"/>
        <v>45</v>
      </c>
      <c r="S243" s="162">
        <f t="shared" si="226"/>
        <v>1</v>
      </c>
      <c r="T243" s="163"/>
      <c r="U243" s="248">
        <f t="shared" si="227"/>
        <v>45</v>
      </c>
      <c r="V243" s="162" t="s">
        <v>433</v>
      </c>
      <c r="W243" s="241">
        <v>1</v>
      </c>
      <c r="X243" s="162">
        <f t="shared" si="229"/>
        <v>45</v>
      </c>
      <c r="Y243" s="119"/>
      <c r="Z243" s="321"/>
      <c r="AA243" s="121"/>
    </row>
    <row r="244" spans="1:27" s="14" customFormat="1" ht="17.25" customHeight="1">
      <c r="A244" s="355"/>
      <c r="B244" s="357"/>
      <c r="C244" s="354"/>
      <c r="D244" s="356"/>
      <c r="E244" s="360"/>
      <c r="F244" s="359">
        <v>3</v>
      </c>
      <c r="G244" s="39"/>
      <c r="H244" s="39"/>
      <c r="I244" s="347"/>
      <c r="J244" s="347"/>
      <c r="K244" s="347"/>
      <c r="L244" s="347"/>
      <c r="M244" s="347"/>
      <c r="N244" s="161">
        <f t="shared" si="228"/>
        <v>0</v>
      </c>
      <c r="O244" s="237"/>
      <c r="P244" s="237"/>
      <c r="Q244" s="160">
        <f t="shared" ref="Q244:Q245" si="232">P244-O244+1+IF(O244=20,-3)</f>
        <v>1</v>
      </c>
      <c r="R244" s="160">
        <f t="shared" si="225"/>
        <v>0</v>
      </c>
      <c r="S244" s="162">
        <f t="shared" si="226"/>
        <v>0</v>
      </c>
      <c r="T244" s="163"/>
      <c r="U244" s="248">
        <f t="shared" si="227"/>
        <v>0</v>
      </c>
      <c r="V244" s="162" t="s">
        <v>433</v>
      </c>
      <c r="W244" s="241">
        <v>1</v>
      </c>
      <c r="X244" s="162">
        <f t="shared" si="229"/>
        <v>0</v>
      </c>
      <c r="Y244" s="119"/>
      <c r="Z244" s="321"/>
      <c r="AA244" s="121"/>
    </row>
    <row r="245" spans="1:27" s="14" customFormat="1" ht="17.25" customHeight="1">
      <c r="A245" s="355"/>
      <c r="B245" s="357"/>
      <c r="C245" s="354"/>
      <c r="D245" s="356"/>
      <c r="E245" s="360"/>
      <c r="F245" s="359">
        <v>3</v>
      </c>
      <c r="G245" s="39"/>
      <c r="H245" s="39"/>
      <c r="I245" s="347"/>
      <c r="J245" s="347"/>
      <c r="K245" s="347"/>
      <c r="L245" s="347"/>
      <c r="M245" s="347"/>
      <c r="N245" s="161">
        <f t="shared" si="228"/>
        <v>0</v>
      </c>
      <c r="O245" s="237"/>
      <c r="P245" s="237"/>
      <c r="Q245" s="160">
        <f t="shared" si="232"/>
        <v>1</v>
      </c>
      <c r="R245" s="160">
        <f t="shared" si="225"/>
        <v>0</v>
      </c>
      <c r="S245" s="162">
        <f t="shared" si="226"/>
        <v>0</v>
      </c>
      <c r="T245" s="163"/>
      <c r="U245" s="248">
        <f t="shared" si="227"/>
        <v>0</v>
      </c>
      <c r="V245" s="162" t="s">
        <v>433</v>
      </c>
      <c r="W245" s="241">
        <v>1</v>
      </c>
      <c r="X245" s="162">
        <f t="shared" si="229"/>
        <v>0</v>
      </c>
      <c r="Y245" s="119"/>
      <c r="Z245" s="321"/>
      <c r="AA245" s="121"/>
    </row>
    <row r="246" spans="1:27" s="14" customFormat="1" ht="17.25" customHeight="1">
      <c r="A246" s="355"/>
      <c r="B246" s="357"/>
      <c r="C246" s="354"/>
      <c r="D246" s="356"/>
      <c r="E246" s="360"/>
      <c r="F246" s="359">
        <v>1</v>
      </c>
      <c r="G246" s="39">
        <v>2</v>
      </c>
      <c r="H246" s="39"/>
      <c r="I246" s="347" t="s">
        <v>467</v>
      </c>
      <c r="J246" s="347" t="s">
        <v>565</v>
      </c>
      <c r="K246" s="347"/>
      <c r="L246" s="347"/>
      <c r="M246" s="347"/>
      <c r="N246" s="161">
        <f>COUNTIF(I246:M246,"&gt;=1")+IF(I246="C1.1",3)+IF(J246="C1.2",3)+IF(K246="C3",5)+IF(I246="C2.1",3)+IF(J246="C2.2",3)+IF(I246="C1",6)+IF(J246="C2",6)+IF(I246="C.1",5)+IF(J246="C.2",5)</f>
        <v>12</v>
      </c>
      <c r="O246" s="237">
        <v>12</v>
      </c>
      <c r="P246" s="237">
        <v>16</v>
      </c>
      <c r="Q246" s="160">
        <f>P246-O246+1+IF(O246=20,-3)</f>
        <v>5</v>
      </c>
      <c r="R246" s="160">
        <f>Q246*N246*S246</f>
        <v>60</v>
      </c>
      <c r="S246" s="162">
        <f>COUNTIF(G246:H246,"&gt;1")</f>
        <v>1</v>
      </c>
      <c r="T246" s="163"/>
      <c r="U246" s="248">
        <f>ROUND(IF(V246="TH",R246*0.75),1)+IF(V246="LT",R246)</f>
        <v>45</v>
      </c>
      <c r="V246" s="241" t="s">
        <v>434</v>
      </c>
      <c r="W246" s="241">
        <v>1</v>
      </c>
      <c r="X246" s="162">
        <f>W246*U246</f>
        <v>45</v>
      </c>
      <c r="Y246" s="119"/>
      <c r="Z246" s="321"/>
      <c r="AA246" s="121"/>
    </row>
    <row r="247" spans="1:27" s="14" customFormat="1" ht="17.25" customHeight="1">
      <c r="A247" s="355"/>
      <c r="B247" s="357"/>
      <c r="C247" s="354"/>
      <c r="D247" s="356"/>
      <c r="E247" s="360"/>
      <c r="F247" s="359">
        <v>1</v>
      </c>
      <c r="G247" s="39"/>
      <c r="H247" s="39">
        <v>3</v>
      </c>
      <c r="I247" s="347" t="s">
        <v>467</v>
      </c>
      <c r="J247" s="347" t="s">
        <v>565</v>
      </c>
      <c r="K247" s="347"/>
      <c r="L247" s="347"/>
      <c r="M247" s="347"/>
      <c r="N247" s="161">
        <f t="shared" ref="N247:N283" si="233">COUNTIF(I247:M247,"&gt;=1")+IF(I247="C1.1",3)+IF(J247="C1.2",3)+IF(K247="C3",5)+IF(I247="C2.1",3)+IF(J247="C2.2",3)+IF(I247="C1",6)+IF(J247="C2",6)+IF(I247="C.1",5)+IF(J247="C.2",5)</f>
        <v>12</v>
      </c>
      <c r="O247" s="237">
        <v>12</v>
      </c>
      <c r="P247" s="237">
        <v>16</v>
      </c>
      <c r="Q247" s="160">
        <f t="shared" ref="Q247:Q264" si="234">P247-O247+1+IF(O247=20,-3)</f>
        <v>5</v>
      </c>
      <c r="R247" s="160">
        <f t="shared" ref="R247:R283" si="235">Q247*N247*S247</f>
        <v>60</v>
      </c>
      <c r="S247" s="162">
        <f t="shared" ref="S247:S283" si="236">COUNTIF(G247:H247,"&gt;1")</f>
        <v>1</v>
      </c>
      <c r="T247" s="163"/>
      <c r="U247" s="248">
        <f t="shared" ref="U247:U283" si="237">ROUND(IF(V247="TH",R247*0.75),1)+IF(V247="LT",R247)</f>
        <v>45</v>
      </c>
      <c r="V247" s="241" t="s">
        <v>434</v>
      </c>
      <c r="W247" s="241">
        <v>1</v>
      </c>
      <c r="X247" s="162">
        <f t="shared" ref="X247:X283" si="238">W247*U247</f>
        <v>45</v>
      </c>
      <c r="Y247" s="119"/>
      <c r="Z247" s="321"/>
      <c r="AA247" s="121"/>
    </row>
    <row r="248" spans="1:27" s="14" customFormat="1" ht="17.25" customHeight="1">
      <c r="A248" s="355"/>
      <c r="B248" s="357"/>
      <c r="C248" s="354"/>
      <c r="D248" s="356"/>
      <c r="E248" s="360"/>
      <c r="F248" s="359">
        <v>1</v>
      </c>
      <c r="G248" s="39"/>
      <c r="H248" s="39">
        <v>5</v>
      </c>
      <c r="I248" s="347" t="s">
        <v>467</v>
      </c>
      <c r="J248" s="347" t="s">
        <v>565</v>
      </c>
      <c r="K248" s="347"/>
      <c r="L248" s="347"/>
      <c r="M248" s="347"/>
      <c r="N248" s="161">
        <f>COUNTIF(I248:M248,"&gt;=1")+IF(I248="C1.1",3)+IF(J248="C1.2",3)+IF(K248="C3",5)+IF(I248="C2.1",3)+IF(J248="C2.2",3)+IF(I248="C1",6)+IF(J248="C2",6)+IF(I248="C.1",5)+IF(J248="C.2",5)</f>
        <v>12</v>
      </c>
      <c r="O248" s="237">
        <v>25</v>
      </c>
      <c r="P248" s="237">
        <v>29</v>
      </c>
      <c r="Q248" s="160">
        <f>P248-O248+1+IF(O248=20,-3)</f>
        <v>5</v>
      </c>
      <c r="R248" s="160">
        <f>Q248*N248*S248</f>
        <v>60</v>
      </c>
      <c r="S248" s="162">
        <f>COUNTIF(G248:H248,"&gt;1")</f>
        <v>1</v>
      </c>
      <c r="T248" s="163"/>
      <c r="U248" s="248">
        <f>ROUND(IF(V248="TH",R248*0.75),1)+IF(V248="LT",R248)</f>
        <v>45</v>
      </c>
      <c r="V248" s="241" t="s">
        <v>434</v>
      </c>
      <c r="W248" s="241">
        <v>1</v>
      </c>
      <c r="X248" s="162">
        <f>W248*U248</f>
        <v>45</v>
      </c>
      <c r="Y248" s="119"/>
      <c r="Z248" s="321"/>
      <c r="AA248" s="121"/>
    </row>
    <row r="249" spans="1:27" s="14" customFormat="1" ht="17.25" customHeight="1">
      <c r="A249" s="355"/>
      <c r="B249" s="357"/>
      <c r="C249" s="354"/>
      <c r="D249" s="356"/>
      <c r="E249" s="360"/>
      <c r="F249" s="359">
        <v>11</v>
      </c>
      <c r="G249" s="39"/>
      <c r="H249" s="39">
        <v>5</v>
      </c>
      <c r="I249" s="347" t="s">
        <v>467</v>
      </c>
      <c r="J249" s="347" t="s">
        <v>565</v>
      </c>
      <c r="K249" s="347"/>
      <c r="L249" s="347"/>
      <c r="M249" s="347"/>
      <c r="N249" s="161">
        <f t="shared" si="233"/>
        <v>12</v>
      </c>
      <c r="O249" s="237">
        <v>12</v>
      </c>
      <c r="P249" s="237">
        <v>16</v>
      </c>
      <c r="Q249" s="160">
        <f t="shared" si="234"/>
        <v>5</v>
      </c>
      <c r="R249" s="160">
        <f t="shared" si="235"/>
        <v>60</v>
      </c>
      <c r="S249" s="162">
        <f t="shared" si="236"/>
        <v>1</v>
      </c>
      <c r="T249" s="163"/>
      <c r="U249" s="248">
        <f t="shared" si="237"/>
        <v>45</v>
      </c>
      <c r="V249" s="241" t="s">
        <v>434</v>
      </c>
      <c r="W249" s="241">
        <v>1</v>
      </c>
      <c r="X249" s="162">
        <f t="shared" si="238"/>
        <v>45</v>
      </c>
      <c r="Y249" s="119"/>
      <c r="Z249" s="321"/>
      <c r="AA249" s="121"/>
    </row>
    <row r="250" spans="1:27" s="14" customFormat="1" ht="17.25" customHeight="1">
      <c r="A250" s="355"/>
      <c r="B250" s="357"/>
      <c r="C250" s="354"/>
      <c r="D250" s="356"/>
      <c r="E250" s="360"/>
      <c r="F250" s="359">
        <v>1</v>
      </c>
      <c r="G250" s="39">
        <v>6</v>
      </c>
      <c r="H250" s="39"/>
      <c r="I250" s="347" t="s">
        <v>467</v>
      </c>
      <c r="J250" s="347" t="s">
        <v>565</v>
      </c>
      <c r="K250" s="347"/>
      <c r="L250" s="347"/>
      <c r="M250" s="347"/>
      <c r="N250" s="161">
        <f t="shared" si="233"/>
        <v>12</v>
      </c>
      <c r="O250" s="237">
        <v>12</v>
      </c>
      <c r="P250" s="237">
        <v>16</v>
      </c>
      <c r="Q250" s="160">
        <f t="shared" si="234"/>
        <v>5</v>
      </c>
      <c r="R250" s="160">
        <f t="shared" si="235"/>
        <v>60</v>
      </c>
      <c r="S250" s="162">
        <f t="shared" si="236"/>
        <v>1</v>
      </c>
      <c r="T250" s="163"/>
      <c r="U250" s="248">
        <f t="shared" si="237"/>
        <v>45</v>
      </c>
      <c r="V250" s="241" t="s">
        <v>434</v>
      </c>
      <c r="W250" s="241">
        <v>1</v>
      </c>
      <c r="X250" s="162">
        <f t="shared" si="238"/>
        <v>45</v>
      </c>
      <c r="Y250" s="119"/>
      <c r="Z250" s="321"/>
      <c r="AA250" s="121"/>
    </row>
    <row r="251" spans="1:27" s="14" customFormat="1" ht="16.5" customHeight="1">
      <c r="A251" s="355"/>
      <c r="B251" s="357"/>
      <c r="C251" s="354"/>
      <c r="D251" s="356"/>
      <c r="E251" s="360"/>
      <c r="F251" s="359">
        <v>1</v>
      </c>
      <c r="G251" s="39"/>
      <c r="H251" s="39">
        <v>7</v>
      </c>
      <c r="I251" s="347" t="s">
        <v>467</v>
      </c>
      <c r="J251" s="347" t="s">
        <v>565</v>
      </c>
      <c r="K251" s="347"/>
      <c r="L251" s="347"/>
      <c r="M251" s="347"/>
      <c r="N251" s="161">
        <f t="shared" si="233"/>
        <v>12</v>
      </c>
      <c r="O251" s="237">
        <v>12</v>
      </c>
      <c r="P251" s="237">
        <v>16</v>
      </c>
      <c r="Q251" s="160">
        <f t="shared" si="234"/>
        <v>5</v>
      </c>
      <c r="R251" s="160">
        <f t="shared" si="235"/>
        <v>60</v>
      </c>
      <c r="S251" s="162">
        <f t="shared" si="236"/>
        <v>1</v>
      </c>
      <c r="T251" s="163"/>
      <c r="U251" s="248">
        <f t="shared" si="237"/>
        <v>45</v>
      </c>
      <c r="V251" s="241" t="s">
        <v>434</v>
      </c>
      <c r="W251" s="241">
        <v>1</v>
      </c>
      <c r="X251" s="162">
        <f t="shared" si="238"/>
        <v>45</v>
      </c>
      <c r="Y251" s="119"/>
      <c r="Z251" s="321"/>
      <c r="AA251" s="121"/>
    </row>
    <row r="252" spans="1:27" s="14" customFormat="1" ht="16.5" customHeight="1">
      <c r="A252" s="355"/>
      <c r="B252" s="357"/>
      <c r="C252" s="354"/>
      <c r="D252" s="356"/>
      <c r="E252" s="360"/>
      <c r="F252" s="359">
        <v>1</v>
      </c>
      <c r="G252" s="39">
        <v>8</v>
      </c>
      <c r="H252" s="39"/>
      <c r="I252" s="347" t="s">
        <v>467</v>
      </c>
      <c r="J252" s="347" t="s">
        <v>565</v>
      </c>
      <c r="K252" s="347"/>
      <c r="L252" s="347"/>
      <c r="M252" s="347"/>
      <c r="N252" s="161">
        <f t="shared" si="233"/>
        <v>12</v>
      </c>
      <c r="O252" s="237">
        <v>12</v>
      </c>
      <c r="P252" s="237">
        <v>16</v>
      </c>
      <c r="Q252" s="160">
        <f t="shared" si="234"/>
        <v>5</v>
      </c>
      <c r="R252" s="160">
        <f t="shared" si="235"/>
        <v>60</v>
      </c>
      <c r="S252" s="162">
        <f t="shared" si="236"/>
        <v>1</v>
      </c>
      <c r="T252" s="163"/>
      <c r="U252" s="248">
        <f t="shared" si="237"/>
        <v>45</v>
      </c>
      <c r="V252" s="241" t="s">
        <v>434</v>
      </c>
      <c r="W252" s="241">
        <v>1</v>
      </c>
      <c r="X252" s="162">
        <f t="shared" si="238"/>
        <v>45</v>
      </c>
      <c r="Y252" s="119"/>
      <c r="Z252" s="321"/>
      <c r="AA252" s="121"/>
    </row>
    <row r="253" spans="1:27" s="14" customFormat="1" ht="16.5" customHeight="1">
      <c r="A253" s="355"/>
      <c r="B253" s="357"/>
      <c r="C253" s="354"/>
      <c r="D253" s="356"/>
      <c r="E253" s="360"/>
      <c r="F253" s="359">
        <v>1</v>
      </c>
      <c r="G253" s="39">
        <v>2</v>
      </c>
      <c r="H253" s="39"/>
      <c r="I253" s="347" t="s">
        <v>467</v>
      </c>
      <c r="J253" s="347" t="s">
        <v>565</v>
      </c>
      <c r="K253" s="347"/>
      <c r="L253" s="347"/>
      <c r="M253" s="347"/>
      <c r="N253" s="161">
        <f t="shared" si="233"/>
        <v>12</v>
      </c>
      <c r="O253" s="237">
        <v>17</v>
      </c>
      <c r="P253" s="237">
        <v>21</v>
      </c>
      <c r="Q253" s="160">
        <f t="shared" si="234"/>
        <v>5</v>
      </c>
      <c r="R253" s="160">
        <f t="shared" si="235"/>
        <v>60</v>
      </c>
      <c r="S253" s="162">
        <f t="shared" si="236"/>
        <v>1</v>
      </c>
      <c r="T253" s="163"/>
      <c r="U253" s="248">
        <f t="shared" si="237"/>
        <v>45</v>
      </c>
      <c r="V253" s="241" t="s">
        <v>434</v>
      </c>
      <c r="W253" s="241">
        <v>1</v>
      </c>
      <c r="X253" s="162">
        <f t="shared" si="238"/>
        <v>45</v>
      </c>
      <c r="Y253" s="119"/>
      <c r="Z253" s="321"/>
      <c r="AA253" s="121"/>
    </row>
    <row r="254" spans="1:27" s="14" customFormat="1" ht="16.5" customHeight="1">
      <c r="A254" s="355"/>
      <c r="B254" s="357"/>
      <c r="C254" s="354"/>
      <c r="D254" s="356"/>
      <c r="E254" s="360"/>
      <c r="F254" s="359">
        <v>1</v>
      </c>
      <c r="G254" s="39"/>
      <c r="H254" s="39">
        <v>3</v>
      </c>
      <c r="I254" s="347" t="s">
        <v>467</v>
      </c>
      <c r="J254" s="347" t="s">
        <v>565</v>
      </c>
      <c r="K254" s="347"/>
      <c r="L254" s="347"/>
      <c r="M254" s="347"/>
      <c r="N254" s="161">
        <f t="shared" si="233"/>
        <v>12</v>
      </c>
      <c r="O254" s="237">
        <v>17</v>
      </c>
      <c r="P254" s="237">
        <v>21</v>
      </c>
      <c r="Q254" s="160">
        <f t="shared" si="234"/>
        <v>5</v>
      </c>
      <c r="R254" s="160">
        <f t="shared" si="235"/>
        <v>60</v>
      </c>
      <c r="S254" s="162">
        <f t="shared" si="236"/>
        <v>1</v>
      </c>
      <c r="T254" s="163"/>
      <c r="U254" s="248">
        <f t="shared" si="237"/>
        <v>45</v>
      </c>
      <c r="V254" s="241" t="s">
        <v>434</v>
      </c>
      <c r="W254" s="241">
        <v>1</v>
      </c>
      <c r="X254" s="162">
        <f t="shared" si="238"/>
        <v>45</v>
      </c>
      <c r="Y254" s="119"/>
      <c r="Z254" s="321"/>
      <c r="AA254" s="121"/>
    </row>
    <row r="255" spans="1:27" s="14" customFormat="1" ht="16.5" customHeight="1">
      <c r="A255" s="355"/>
      <c r="B255" s="357"/>
      <c r="C255" s="354"/>
      <c r="D255" s="356"/>
      <c r="E255" s="360"/>
      <c r="F255" s="359">
        <v>1</v>
      </c>
      <c r="G255" s="39">
        <v>4</v>
      </c>
      <c r="H255" s="39"/>
      <c r="I255" s="347" t="s">
        <v>467</v>
      </c>
      <c r="J255" s="347" t="s">
        <v>565</v>
      </c>
      <c r="K255" s="347"/>
      <c r="L255" s="347"/>
      <c r="M255" s="347"/>
      <c r="N255" s="161">
        <f t="shared" si="233"/>
        <v>12</v>
      </c>
      <c r="O255" s="237">
        <v>17</v>
      </c>
      <c r="P255" s="237">
        <v>21</v>
      </c>
      <c r="Q255" s="160">
        <f t="shared" si="234"/>
        <v>5</v>
      </c>
      <c r="R255" s="160">
        <f t="shared" si="235"/>
        <v>60</v>
      </c>
      <c r="S255" s="162">
        <f t="shared" si="236"/>
        <v>1</v>
      </c>
      <c r="T255" s="163"/>
      <c r="U255" s="248">
        <f t="shared" si="237"/>
        <v>45</v>
      </c>
      <c r="V255" s="241" t="s">
        <v>434</v>
      </c>
      <c r="W255" s="241">
        <v>1</v>
      </c>
      <c r="X255" s="162">
        <f t="shared" si="238"/>
        <v>45</v>
      </c>
      <c r="Y255" s="119"/>
      <c r="Z255" s="321"/>
      <c r="AA255" s="121"/>
    </row>
    <row r="256" spans="1:27" s="14" customFormat="1" ht="16.5" customHeight="1">
      <c r="A256" s="355"/>
      <c r="B256" s="357"/>
      <c r="C256" s="354"/>
      <c r="D256" s="356"/>
      <c r="E256" s="360"/>
      <c r="F256" s="359">
        <v>1</v>
      </c>
      <c r="G256" s="39"/>
      <c r="H256" s="39">
        <v>5</v>
      </c>
      <c r="I256" s="347" t="s">
        <v>467</v>
      </c>
      <c r="J256" s="347" t="s">
        <v>565</v>
      </c>
      <c r="K256" s="347"/>
      <c r="L256" s="347"/>
      <c r="M256" s="347"/>
      <c r="N256" s="161">
        <f t="shared" si="233"/>
        <v>12</v>
      </c>
      <c r="O256" s="237">
        <v>17</v>
      </c>
      <c r="P256" s="237">
        <v>21</v>
      </c>
      <c r="Q256" s="160">
        <f t="shared" si="234"/>
        <v>5</v>
      </c>
      <c r="R256" s="160">
        <f t="shared" si="235"/>
        <v>60</v>
      </c>
      <c r="S256" s="162">
        <f t="shared" si="236"/>
        <v>1</v>
      </c>
      <c r="T256" s="163"/>
      <c r="U256" s="248">
        <f t="shared" si="237"/>
        <v>45</v>
      </c>
      <c r="V256" s="241" t="s">
        <v>434</v>
      </c>
      <c r="W256" s="241">
        <v>1</v>
      </c>
      <c r="X256" s="162">
        <f t="shared" si="238"/>
        <v>45</v>
      </c>
      <c r="Y256" s="119"/>
      <c r="Z256" s="321"/>
      <c r="AA256" s="121"/>
    </row>
    <row r="257" spans="1:27" s="14" customFormat="1" ht="16.5" customHeight="1">
      <c r="A257" s="355"/>
      <c r="B257" s="357"/>
      <c r="C257" s="354"/>
      <c r="D257" s="356"/>
      <c r="E257" s="360"/>
      <c r="F257" s="359">
        <v>1</v>
      </c>
      <c r="G257" s="39">
        <v>6</v>
      </c>
      <c r="H257" s="39"/>
      <c r="I257" s="347" t="s">
        <v>467</v>
      </c>
      <c r="J257" s="347" t="s">
        <v>565</v>
      </c>
      <c r="K257" s="347"/>
      <c r="L257" s="347"/>
      <c r="M257" s="347"/>
      <c r="N257" s="161">
        <f t="shared" si="233"/>
        <v>12</v>
      </c>
      <c r="O257" s="237">
        <v>25</v>
      </c>
      <c r="P257" s="237">
        <v>29</v>
      </c>
      <c r="Q257" s="160">
        <f t="shared" si="234"/>
        <v>5</v>
      </c>
      <c r="R257" s="160">
        <f t="shared" si="235"/>
        <v>60</v>
      </c>
      <c r="S257" s="162">
        <f t="shared" si="236"/>
        <v>1</v>
      </c>
      <c r="T257" s="163"/>
      <c r="U257" s="248">
        <f t="shared" si="237"/>
        <v>45</v>
      </c>
      <c r="V257" s="241" t="s">
        <v>434</v>
      </c>
      <c r="W257" s="241">
        <v>1</v>
      </c>
      <c r="X257" s="162">
        <f t="shared" si="238"/>
        <v>45</v>
      </c>
      <c r="Y257" s="119"/>
      <c r="Z257" s="321"/>
      <c r="AA257" s="121"/>
    </row>
    <row r="258" spans="1:27" s="14" customFormat="1" ht="16.5" customHeight="1">
      <c r="A258" s="355"/>
      <c r="B258" s="357"/>
      <c r="C258" s="354"/>
      <c r="D258" s="356"/>
      <c r="E258" s="360"/>
      <c r="F258" s="359">
        <v>1</v>
      </c>
      <c r="G258" s="39"/>
      <c r="H258" s="39">
        <v>7</v>
      </c>
      <c r="I258" s="347" t="s">
        <v>467</v>
      </c>
      <c r="J258" s="347" t="s">
        <v>565</v>
      </c>
      <c r="K258" s="347"/>
      <c r="L258" s="347"/>
      <c r="M258" s="347"/>
      <c r="N258" s="161">
        <f t="shared" si="233"/>
        <v>12</v>
      </c>
      <c r="O258" s="237">
        <v>17</v>
      </c>
      <c r="P258" s="237">
        <v>21</v>
      </c>
      <c r="Q258" s="160">
        <f t="shared" si="234"/>
        <v>5</v>
      </c>
      <c r="R258" s="160">
        <f t="shared" si="235"/>
        <v>60</v>
      </c>
      <c r="S258" s="162">
        <f t="shared" si="236"/>
        <v>1</v>
      </c>
      <c r="T258" s="163"/>
      <c r="U258" s="248">
        <f t="shared" si="237"/>
        <v>45</v>
      </c>
      <c r="V258" s="241" t="s">
        <v>434</v>
      </c>
      <c r="W258" s="241">
        <v>1</v>
      </c>
      <c r="X258" s="162">
        <f t="shared" si="238"/>
        <v>45</v>
      </c>
      <c r="Y258" s="119"/>
      <c r="Z258" s="321"/>
      <c r="AA258" s="121"/>
    </row>
    <row r="259" spans="1:27" s="14" customFormat="1" ht="16.5" customHeight="1">
      <c r="A259" s="355"/>
      <c r="B259" s="357"/>
      <c r="C259" s="354"/>
      <c r="D259" s="356"/>
      <c r="E259" s="360"/>
      <c r="F259" s="359">
        <v>1</v>
      </c>
      <c r="G259" s="39">
        <v>8</v>
      </c>
      <c r="H259" s="39"/>
      <c r="I259" s="347" t="s">
        <v>467</v>
      </c>
      <c r="J259" s="347" t="s">
        <v>565</v>
      </c>
      <c r="K259" s="347"/>
      <c r="L259" s="347"/>
      <c r="M259" s="347"/>
      <c r="N259" s="161">
        <f t="shared" si="233"/>
        <v>12</v>
      </c>
      <c r="O259" s="237">
        <v>17</v>
      </c>
      <c r="P259" s="237">
        <v>21</v>
      </c>
      <c r="Q259" s="160">
        <f t="shared" si="234"/>
        <v>5</v>
      </c>
      <c r="R259" s="160">
        <f t="shared" si="235"/>
        <v>60</v>
      </c>
      <c r="S259" s="162">
        <f t="shared" si="236"/>
        <v>1</v>
      </c>
      <c r="T259" s="163"/>
      <c r="U259" s="248">
        <f t="shared" si="237"/>
        <v>45</v>
      </c>
      <c r="V259" s="241" t="s">
        <v>434</v>
      </c>
      <c r="W259" s="241">
        <v>1</v>
      </c>
      <c r="X259" s="162">
        <f t="shared" si="238"/>
        <v>45</v>
      </c>
      <c r="Y259" s="119"/>
      <c r="Z259" s="321"/>
      <c r="AA259" s="121"/>
    </row>
    <row r="260" spans="1:27" s="14" customFormat="1" ht="16.5" customHeight="1">
      <c r="A260" s="355"/>
      <c r="B260" s="357"/>
      <c r="C260" s="354"/>
      <c r="D260" s="356"/>
      <c r="E260" s="360"/>
      <c r="F260" s="359">
        <v>1</v>
      </c>
      <c r="G260" s="39">
        <v>4</v>
      </c>
      <c r="H260" s="39"/>
      <c r="I260" s="347" t="s">
        <v>467</v>
      </c>
      <c r="J260" s="347" t="s">
        <v>565</v>
      </c>
      <c r="K260" s="347"/>
      <c r="L260" s="347"/>
      <c r="M260" s="347"/>
      <c r="N260" s="161">
        <f t="shared" si="233"/>
        <v>12</v>
      </c>
      <c r="O260" s="237">
        <v>25</v>
      </c>
      <c r="P260" s="237">
        <v>29</v>
      </c>
      <c r="Q260" s="160">
        <f t="shared" si="234"/>
        <v>5</v>
      </c>
      <c r="R260" s="160">
        <f t="shared" si="235"/>
        <v>60</v>
      </c>
      <c r="S260" s="162">
        <f t="shared" si="236"/>
        <v>1</v>
      </c>
      <c r="T260" s="163"/>
      <c r="U260" s="248">
        <f t="shared" si="237"/>
        <v>45</v>
      </c>
      <c r="V260" s="241" t="s">
        <v>434</v>
      </c>
      <c r="W260" s="241">
        <v>1</v>
      </c>
      <c r="X260" s="162">
        <f t="shared" si="238"/>
        <v>45</v>
      </c>
      <c r="Y260" s="119"/>
      <c r="Z260" s="321"/>
      <c r="AA260" s="121"/>
    </row>
    <row r="261" spans="1:27" s="14" customFormat="1" ht="16.5" customHeight="1">
      <c r="A261" s="355"/>
      <c r="B261" s="357"/>
      <c r="C261" s="354"/>
      <c r="D261" s="356"/>
      <c r="E261" s="360"/>
      <c r="F261" s="359">
        <v>1</v>
      </c>
      <c r="G261" s="39"/>
      <c r="H261" s="39">
        <v>3</v>
      </c>
      <c r="I261" s="347" t="s">
        <v>467</v>
      </c>
      <c r="J261" s="347" t="s">
        <v>565</v>
      </c>
      <c r="K261" s="347"/>
      <c r="L261" s="347"/>
      <c r="M261" s="347"/>
      <c r="N261" s="161">
        <f t="shared" si="233"/>
        <v>12</v>
      </c>
      <c r="O261" s="237">
        <v>25</v>
      </c>
      <c r="P261" s="237">
        <v>29</v>
      </c>
      <c r="Q261" s="160">
        <f t="shared" si="234"/>
        <v>5</v>
      </c>
      <c r="R261" s="160">
        <f t="shared" si="235"/>
        <v>60</v>
      </c>
      <c r="S261" s="162">
        <f t="shared" si="236"/>
        <v>1</v>
      </c>
      <c r="T261" s="163"/>
      <c r="U261" s="248">
        <f t="shared" si="237"/>
        <v>45</v>
      </c>
      <c r="V261" s="241" t="s">
        <v>434</v>
      </c>
      <c r="W261" s="241">
        <v>1</v>
      </c>
      <c r="X261" s="162">
        <f t="shared" si="238"/>
        <v>45</v>
      </c>
      <c r="Y261" s="119"/>
      <c r="Z261" s="321"/>
      <c r="AA261" s="121"/>
    </row>
    <row r="262" spans="1:27" s="14" customFormat="1" ht="16.5" customHeight="1">
      <c r="A262" s="355"/>
      <c r="B262" s="357"/>
      <c r="C262" s="354"/>
      <c r="D262" s="356"/>
      <c r="E262" s="360"/>
      <c r="F262" s="359">
        <v>1</v>
      </c>
      <c r="G262" s="39"/>
      <c r="H262" s="39">
        <v>7</v>
      </c>
      <c r="I262" s="347" t="s">
        <v>467</v>
      </c>
      <c r="J262" s="347" t="s">
        <v>565</v>
      </c>
      <c r="K262" s="347"/>
      <c r="L262" s="347"/>
      <c r="M262" s="347"/>
      <c r="N262" s="161">
        <f t="shared" si="233"/>
        <v>12</v>
      </c>
      <c r="O262" s="237">
        <v>25</v>
      </c>
      <c r="P262" s="237">
        <v>29</v>
      </c>
      <c r="Q262" s="160">
        <f t="shared" si="234"/>
        <v>5</v>
      </c>
      <c r="R262" s="160">
        <f t="shared" si="235"/>
        <v>60</v>
      </c>
      <c r="S262" s="162">
        <f t="shared" si="236"/>
        <v>1</v>
      </c>
      <c r="T262" s="163"/>
      <c r="U262" s="248">
        <f t="shared" si="237"/>
        <v>45</v>
      </c>
      <c r="V262" s="241" t="s">
        <v>434</v>
      </c>
      <c r="W262" s="241">
        <v>1</v>
      </c>
      <c r="X262" s="162">
        <f t="shared" si="238"/>
        <v>45</v>
      </c>
      <c r="Y262" s="119"/>
      <c r="Z262" s="321"/>
      <c r="AA262" s="121"/>
    </row>
    <row r="263" spans="1:27" s="14" customFormat="1" ht="16.5" customHeight="1">
      <c r="A263" s="355"/>
      <c r="B263" s="357"/>
      <c r="C263" s="354"/>
      <c r="D263" s="356"/>
      <c r="E263" s="360"/>
      <c r="F263" s="359">
        <v>1</v>
      </c>
      <c r="G263" s="39"/>
      <c r="H263" s="39"/>
      <c r="I263" s="347" t="s">
        <v>467</v>
      </c>
      <c r="J263" s="347" t="s">
        <v>565</v>
      </c>
      <c r="K263" s="347"/>
      <c r="L263" s="347"/>
      <c r="M263" s="347"/>
      <c r="N263" s="161">
        <f t="shared" si="233"/>
        <v>12</v>
      </c>
      <c r="O263" s="237"/>
      <c r="P263" s="237"/>
      <c r="Q263" s="160">
        <f t="shared" si="234"/>
        <v>1</v>
      </c>
      <c r="R263" s="160">
        <f t="shared" si="235"/>
        <v>0</v>
      </c>
      <c r="S263" s="162">
        <f t="shared" si="236"/>
        <v>0</v>
      </c>
      <c r="T263" s="163"/>
      <c r="U263" s="248">
        <f t="shared" si="237"/>
        <v>0</v>
      </c>
      <c r="V263" s="241" t="s">
        <v>434</v>
      </c>
      <c r="W263" s="241">
        <v>1</v>
      </c>
      <c r="X263" s="162">
        <f t="shared" si="238"/>
        <v>0</v>
      </c>
      <c r="Y263" s="119"/>
      <c r="Z263" s="321"/>
      <c r="AA263" s="121"/>
    </row>
    <row r="264" spans="1:27" s="14" customFormat="1" ht="16.5" customHeight="1">
      <c r="A264" s="355"/>
      <c r="B264" s="357"/>
      <c r="C264" s="354"/>
      <c r="D264" s="356"/>
      <c r="E264" s="360"/>
      <c r="F264" s="359">
        <v>1</v>
      </c>
      <c r="G264" s="39"/>
      <c r="H264" s="39"/>
      <c r="I264" s="347" t="s">
        <v>467</v>
      </c>
      <c r="J264" s="347" t="s">
        <v>565</v>
      </c>
      <c r="K264" s="347"/>
      <c r="L264" s="347"/>
      <c r="M264" s="347"/>
      <c r="N264" s="161">
        <f t="shared" si="233"/>
        <v>12</v>
      </c>
      <c r="O264" s="237"/>
      <c r="P264" s="237"/>
      <c r="Q264" s="160">
        <f t="shared" si="234"/>
        <v>1</v>
      </c>
      <c r="R264" s="160">
        <f t="shared" si="235"/>
        <v>0</v>
      </c>
      <c r="S264" s="162">
        <f t="shared" si="236"/>
        <v>0</v>
      </c>
      <c r="T264" s="163"/>
      <c r="U264" s="248">
        <f t="shared" si="237"/>
        <v>0</v>
      </c>
      <c r="V264" s="241" t="s">
        <v>434</v>
      </c>
      <c r="W264" s="241">
        <v>1</v>
      </c>
      <c r="X264" s="162">
        <f t="shared" si="238"/>
        <v>0</v>
      </c>
      <c r="Y264" s="119"/>
      <c r="Z264" s="321"/>
      <c r="AA264" s="121"/>
    </row>
    <row r="265" spans="1:27" s="14" customFormat="1" ht="16.5" customHeight="1">
      <c r="A265" s="355"/>
      <c r="B265" s="357"/>
      <c r="C265" s="354"/>
      <c r="D265" s="356"/>
      <c r="E265" s="360"/>
      <c r="F265" s="359">
        <v>1</v>
      </c>
      <c r="G265" s="39">
        <v>2</v>
      </c>
      <c r="H265" s="39"/>
      <c r="I265" s="347" t="s">
        <v>467</v>
      </c>
      <c r="J265" s="347"/>
      <c r="K265" s="347"/>
      <c r="L265" s="347"/>
      <c r="M265" s="347"/>
      <c r="N265" s="161">
        <f t="shared" si="233"/>
        <v>6</v>
      </c>
      <c r="O265" s="237">
        <v>21</v>
      </c>
      <c r="P265" s="237">
        <v>28</v>
      </c>
      <c r="Q265" s="160">
        <f>P265-O265+1+IF(O265=21,-3)</f>
        <v>5</v>
      </c>
      <c r="R265" s="160">
        <f t="shared" si="235"/>
        <v>30</v>
      </c>
      <c r="S265" s="162">
        <f t="shared" si="236"/>
        <v>1</v>
      </c>
      <c r="T265" s="163"/>
      <c r="U265" s="248">
        <f t="shared" si="237"/>
        <v>22.5</v>
      </c>
      <c r="V265" s="241" t="s">
        <v>434</v>
      </c>
      <c r="W265" s="241">
        <v>1</v>
      </c>
      <c r="X265" s="162">
        <f t="shared" si="238"/>
        <v>22.5</v>
      </c>
      <c r="Y265" s="119"/>
      <c r="Z265" s="321"/>
      <c r="AA265" s="121"/>
    </row>
    <row r="266" spans="1:27" s="14" customFormat="1" ht="16.5" customHeight="1">
      <c r="A266" s="355"/>
      <c r="B266" s="357"/>
      <c r="C266" s="354"/>
      <c r="D266" s="356"/>
      <c r="E266" s="360"/>
      <c r="F266" s="359">
        <v>1</v>
      </c>
      <c r="G266" s="39">
        <v>2</v>
      </c>
      <c r="H266" s="39"/>
      <c r="I266" s="347"/>
      <c r="J266" s="347" t="s">
        <v>565</v>
      </c>
      <c r="K266" s="347"/>
      <c r="L266" s="347"/>
      <c r="M266" s="347"/>
      <c r="N266" s="161">
        <f t="shared" si="233"/>
        <v>6</v>
      </c>
      <c r="O266" s="237">
        <v>21</v>
      </c>
      <c r="P266" s="237">
        <v>28</v>
      </c>
      <c r="Q266" s="160">
        <f t="shared" ref="Q266:Q283" si="239">P266-O266+1+IF(O266=21,-3)</f>
        <v>5</v>
      </c>
      <c r="R266" s="160">
        <f t="shared" si="235"/>
        <v>30</v>
      </c>
      <c r="S266" s="162">
        <f t="shared" si="236"/>
        <v>1</v>
      </c>
      <c r="T266" s="163"/>
      <c r="U266" s="248">
        <f t="shared" si="237"/>
        <v>22.5</v>
      </c>
      <c r="V266" s="241" t="s">
        <v>434</v>
      </c>
      <c r="W266" s="241">
        <v>1</v>
      </c>
      <c r="X266" s="162">
        <f t="shared" si="238"/>
        <v>22.5</v>
      </c>
      <c r="Y266" s="119"/>
      <c r="Z266" s="321"/>
      <c r="AA266" s="121"/>
    </row>
    <row r="267" spans="1:27" s="14" customFormat="1" ht="16.5" customHeight="1">
      <c r="A267" s="355"/>
      <c r="B267" s="357"/>
      <c r="C267" s="354"/>
      <c r="D267" s="356"/>
      <c r="E267" s="360"/>
      <c r="F267" s="359">
        <v>1</v>
      </c>
      <c r="G267" s="39"/>
      <c r="H267" s="39">
        <v>5</v>
      </c>
      <c r="I267" s="347" t="s">
        <v>467</v>
      </c>
      <c r="J267" s="347"/>
      <c r="K267" s="347"/>
      <c r="L267" s="347"/>
      <c r="M267" s="347"/>
      <c r="N267" s="161">
        <f t="shared" si="233"/>
        <v>6</v>
      </c>
      <c r="O267" s="237">
        <v>11</v>
      </c>
      <c r="P267" s="237">
        <v>15</v>
      </c>
      <c r="Q267" s="160">
        <f t="shared" si="239"/>
        <v>5</v>
      </c>
      <c r="R267" s="160">
        <f t="shared" si="235"/>
        <v>30</v>
      </c>
      <c r="S267" s="162">
        <f t="shared" si="236"/>
        <v>1</v>
      </c>
      <c r="T267" s="163"/>
      <c r="U267" s="248">
        <f t="shared" si="237"/>
        <v>22.5</v>
      </c>
      <c r="V267" s="241" t="s">
        <v>434</v>
      </c>
      <c r="W267" s="241">
        <v>1</v>
      </c>
      <c r="X267" s="162">
        <f t="shared" si="238"/>
        <v>22.5</v>
      </c>
      <c r="Y267" s="119"/>
      <c r="Z267" s="321"/>
      <c r="AA267" s="121"/>
    </row>
    <row r="268" spans="1:27" s="14" customFormat="1" ht="16.5" customHeight="1">
      <c r="A268" s="355"/>
      <c r="B268" s="357"/>
      <c r="C268" s="354"/>
      <c r="D268" s="356"/>
      <c r="E268" s="360"/>
      <c r="F268" s="359">
        <v>1</v>
      </c>
      <c r="G268" s="39"/>
      <c r="H268" s="39">
        <v>7</v>
      </c>
      <c r="I268" s="347"/>
      <c r="J268" s="347" t="s">
        <v>565</v>
      </c>
      <c r="K268" s="347"/>
      <c r="L268" s="347"/>
      <c r="M268" s="347"/>
      <c r="N268" s="161">
        <f t="shared" si="233"/>
        <v>6</v>
      </c>
      <c r="O268" s="237">
        <v>21</v>
      </c>
      <c r="P268" s="237">
        <v>28</v>
      </c>
      <c r="Q268" s="160">
        <f t="shared" si="239"/>
        <v>5</v>
      </c>
      <c r="R268" s="160">
        <f t="shared" si="235"/>
        <v>30</v>
      </c>
      <c r="S268" s="162">
        <f t="shared" si="236"/>
        <v>1</v>
      </c>
      <c r="T268" s="163"/>
      <c r="U268" s="248">
        <f t="shared" si="237"/>
        <v>22.5</v>
      </c>
      <c r="V268" s="241" t="s">
        <v>434</v>
      </c>
      <c r="W268" s="241">
        <v>1</v>
      </c>
      <c r="X268" s="162">
        <f t="shared" si="238"/>
        <v>22.5</v>
      </c>
      <c r="Y268" s="119"/>
      <c r="Z268" s="321"/>
      <c r="AA268" s="121"/>
    </row>
    <row r="269" spans="1:27" s="14" customFormat="1" ht="16.5" customHeight="1">
      <c r="A269" s="355"/>
      <c r="B269" s="357"/>
      <c r="C269" s="354"/>
      <c r="D269" s="356"/>
      <c r="E269" s="360"/>
      <c r="F269" s="359">
        <v>1</v>
      </c>
      <c r="G269" s="39">
        <v>6</v>
      </c>
      <c r="H269" s="39"/>
      <c r="I269" s="347" t="s">
        <v>467</v>
      </c>
      <c r="J269" s="347"/>
      <c r="K269" s="347"/>
      <c r="L269" s="347"/>
      <c r="M269" s="347"/>
      <c r="N269" s="161">
        <f t="shared" si="233"/>
        <v>6</v>
      </c>
      <c r="O269" s="237">
        <v>25</v>
      </c>
      <c r="P269" s="237">
        <v>29</v>
      </c>
      <c r="Q269" s="160">
        <f t="shared" si="239"/>
        <v>5</v>
      </c>
      <c r="R269" s="160">
        <f t="shared" si="235"/>
        <v>30</v>
      </c>
      <c r="S269" s="162">
        <f t="shared" si="236"/>
        <v>1</v>
      </c>
      <c r="T269" s="163"/>
      <c r="U269" s="248">
        <f t="shared" si="237"/>
        <v>22.5</v>
      </c>
      <c r="V269" s="241" t="s">
        <v>434</v>
      </c>
      <c r="W269" s="241">
        <v>1</v>
      </c>
      <c r="X269" s="162">
        <f t="shared" si="238"/>
        <v>22.5</v>
      </c>
      <c r="Y269" s="119"/>
      <c r="Z269" s="321"/>
      <c r="AA269" s="121"/>
    </row>
    <row r="270" spans="1:27" s="14" customFormat="1" ht="16.5" customHeight="1">
      <c r="A270" s="355"/>
      <c r="B270" s="357"/>
      <c r="C270" s="354"/>
      <c r="D270" s="356"/>
      <c r="E270" s="360"/>
      <c r="F270" s="359">
        <v>1</v>
      </c>
      <c r="G270" s="39">
        <v>6</v>
      </c>
      <c r="H270" s="39"/>
      <c r="I270" s="347"/>
      <c r="J270" s="347" t="s">
        <v>565</v>
      </c>
      <c r="K270" s="347"/>
      <c r="L270" s="347"/>
      <c r="M270" s="347"/>
      <c r="N270" s="161">
        <f t="shared" si="233"/>
        <v>6</v>
      </c>
      <c r="O270" s="237">
        <v>25</v>
      </c>
      <c r="P270" s="237">
        <v>29</v>
      </c>
      <c r="Q270" s="160">
        <f t="shared" si="239"/>
        <v>5</v>
      </c>
      <c r="R270" s="160">
        <f t="shared" si="235"/>
        <v>30</v>
      </c>
      <c r="S270" s="162">
        <f t="shared" si="236"/>
        <v>1</v>
      </c>
      <c r="T270" s="163"/>
      <c r="U270" s="248">
        <f t="shared" si="237"/>
        <v>22.5</v>
      </c>
      <c r="V270" s="241" t="s">
        <v>434</v>
      </c>
      <c r="W270" s="241">
        <v>1</v>
      </c>
      <c r="X270" s="162">
        <f t="shared" si="238"/>
        <v>22.5</v>
      </c>
      <c r="Y270" s="119"/>
      <c r="Z270" s="321"/>
      <c r="AA270" s="121"/>
    </row>
    <row r="271" spans="1:27" s="14" customFormat="1" ht="16.5" customHeight="1">
      <c r="A271" s="355"/>
      <c r="B271" s="357"/>
      <c r="C271" s="354"/>
      <c r="D271" s="356"/>
      <c r="E271" s="360"/>
      <c r="F271" s="359">
        <v>1</v>
      </c>
      <c r="G271" s="39"/>
      <c r="H271" s="39">
        <v>7</v>
      </c>
      <c r="I271" s="347" t="s">
        <v>467</v>
      </c>
      <c r="J271" s="347"/>
      <c r="K271" s="347"/>
      <c r="L271" s="347"/>
      <c r="M271" s="347"/>
      <c r="N271" s="161">
        <f t="shared" si="233"/>
        <v>6</v>
      </c>
      <c r="O271" s="237">
        <v>21</v>
      </c>
      <c r="P271" s="237">
        <v>28</v>
      </c>
      <c r="Q271" s="160">
        <f t="shared" si="239"/>
        <v>5</v>
      </c>
      <c r="R271" s="160">
        <f t="shared" si="235"/>
        <v>30</v>
      </c>
      <c r="S271" s="162">
        <f t="shared" si="236"/>
        <v>1</v>
      </c>
      <c r="T271" s="163"/>
      <c r="U271" s="248">
        <f t="shared" si="237"/>
        <v>22.5</v>
      </c>
      <c r="V271" s="241" t="s">
        <v>434</v>
      </c>
      <c r="W271" s="241">
        <v>1</v>
      </c>
      <c r="X271" s="162">
        <f t="shared" si="238"/>
        <v>22.5</v>
      </c>
      <c r="Y271" s="119"/>
      <c r="Z271" s="321"/>
      <c r="AA271" s="121"/>
    </row>
    <row r="272" spans="1:27" s="14" customFormat="1" ht="16.5" customHeight="1">
      <c r="A272" s="355"/>
      <c r="B272" s="357"/>
      <c r="C272" s="354"/>
      <c r="D272" s="356"/>
      <c r="E272" s="360"/>
      <c r="F272" s="359">
        <v>1</v>
      </c>
      <c r="G272" s="39">
        <v>2</v>
      </c>
      <c r="H272" s="39"/>
      <c r="I272" s="347" t="s">
        <v>467</v>
      </c>
      <c r="J272" s="347"/>
      <c r="K272" s="347"/>
      <c r="L272" s="347"/>
      <c r="M272" s="347"/>
      <c r="N272" s="161">
        <f t="shared" si="233"/>
        <v>6</v>
      </c>
      <c r="O272" s="237">
        <v>11</v>
      </c>
      <c r="P272" s="237">
        <v>15</v>
      </c>
      <c r="Q272" s="160">
        <f t="shared" si="239"/>
        <v>5</v>
      </c>
      <c r="R272" s="160">
        <f t="shared" si="235"/>
        <v>30</v>
      </c>
      <c r="S272" s="162">
        <f t="shared" si="236"/>
        <v>1</v>
      </c>
      <c r="T272" s="163"/>
      <c r="U272" s="248">
        <f t="shared" si="237"/>
        <v>22.5</v>
      </c>
      <c r="V272" s="241" t="s">
        <v>434</v>
      </c>
      <c r="W272" s="241">
        <v>1</v>
      </c>
      <c r="X272" s="162">
        <f t="shared" si="238"/>
        <v>22.5</v>
      </c>
      <c r="Y272" s="119"/>
      <c r="Z272" s="321"/>
      <c r="AA272" s="121"/>
    </row>
    <row r="273" spans="1:27" s="14" customFormat="1" ht="16.5" customHeight="1">
      <c r="A273" s="355"/>
      <c r="B273" s="357"/>
      <c r="C273" s="354"/>
      <c r="D273" s="356"/>
      <c r="E273" s="360"/>
      <c r="F273" s="359">
        <v>1</v>
      </c>
      <c r="G273" s="39">
        <v>2</v>
      </c>
      <c r="H273" s="39"/>
      <c r="I273" s="347"/>
      <c r="J273" s="347" t="s">
        <v>565</v>
      </c>
      <c r="K273" s="347"/>
      <c r="L273" s="347"/>
      <c r="M273" s="347"/>
      <c r="N273" s="161">
        <f t="shared" si="233"/>
        <v>6</v>
      </c>
      <c r="O273" s="237">
        <v>11</v>
      </c>
      <c r="P273" s="237">
        <v>15</v>
      </c>
      <c r="Q273" s="160">
        <f t="shared" si="239"/>
        <v>5</v>
      </c>
      <c r="R273" s="160">
        <f t="shared" si="235"/>
        <v>30</v>
      </c>
      <c r="S273" s="162">
        <f t="shared" si="236"/>
        <v>1</v>
      </c>
      <c r="T273" s="163"/>
      <c r="U273" s="248">
        <f t="shared" si="237"/>
        <v>22.5</v>
      </c>
      <c r="V273" s="241" t="s">
        <v>434</v>
      </c>
      <c r="W273" s="241">
        <v>1</v>
      </c>
      <c r="X273" s="162">
        <f t="shared" si="238"/>
        <v>22.5</v>
      </c>
      <c r="Y273" s="119"/>
      <c r="Z273" s="321"/>
      <c r="AA273" s="121"/>
    </row>
    <row r="274" spans="1:27" s="14" customFormat="1" ht="16.5" customHeight="1">
      <c r="A274" s="355"/>
      <c r="B274" s="357"/>
      <c r="C274" s="354"/>
      <c r="D274" s="356"/>
      <c r="E274" s="360"/>
      <c r="F274" s="359">
        <v>1</v>
      </c>
      <c r="G274" s="39">
        <v>4</v>
      </c>
      <c r="H274" s="39"/>
      <c r="I274" s="347" t="s">
        <v>467</v>
      </c>
      <c r="J274" s="347"/>
      <c r="K274" s="347"/>
      <c r="L274" s="347"/>
      <c r="M274" s="347"/>
      <c r="N274" s="161">
        <f t="shared" si="233"/>
        <v>6</v>
      </c>
      <c r="O274" s="237">
        <v>11</v>
      </c>
      <c r="P274" s="237">
        <v>15</v>
      </c>
      <c r="Q274" s="160">
        <f t="shared" si="239"/>
        <v>5</v>
      </c>
      <c r="R274" s="160">
        <f t="shared" si="235"/>
        <v>30</v>
      </c>
      <c r="S274" s="162">
        <f t="shared" si="236"/>
        <v>1</v>
      </c>
      <c r="T274" s="163"/>
      <c r="U274" s="248">
        <f t="shared" si="237"/>
        <v>22.5</v>
      </c>
      <c r="V274" s="241" t="s">
        <v>434</v>
      </c>
      <c r="W274" s="241">
        <v>1</v>
      </c>
      <c r="X274" s="162">
        <f t="shared" si="238"/>
        <v>22.5</v>
      </c>
      <c r="Y274" s="119"/>
      <c r="Z274" s="321"/>
      <c r="AA274" s="121"/>
    </row>
    <row r="275" spans="1:27" s="14" customFormat="1" ht="16.5" customHeight="1">
      <c r="A275" s="355"/>
      <c r="B275" s="357"/>
      <c r="C275" s="354"/>
      <c r="D275" s="356"/>
      <c r="E275" s="360"/>
      <c r="F275" s="359">
        <v>1</v>
      </c>
      <c r="G275" s="39">
        <v>4</v>
      </c>
      <c r="H275" s="39"/>
      <c r="I275" s="347"/>
      <c r="J275" s="347" t="s">
        <v>565</v>
      </c>
      <c r="K275" s="347"/>
      <c r="L275" s="347"/>
      <c r="M275" s="347"/>
      <c r="N275" s="161">
        <f t="shared" si="233"/>
        <v>6</v>
      </c>
      <c r="O275" s="237">
        <v>11</v>
      </c>
      <c r="P275" s="237">
        <v>15</v>
      </c>
      <c r="Q275" s="160">
        <f t="shared" si="239"/>
        <v>5</v>
      </c>
      <c r="R275" s="160">
        <f t="shared" si="235"/>
        <v>30</v>
      </c>
      <c r="S275" s="162">
        <f t="shared" si="236"/>
        <v>1</v>
      </c>
      <c r="T275" s="163"/>
      <c r="U275" s="248">
        <f t="shared" si="237"/>
        <v>22.5</v>
      </c>
      <c r="V275" s="241" t="s">
        <v>434</v>
      </c>
      <c r="W275" s="241">
        <v>1</v>
      </c>
      <c r="X275" s="162">
        <f t="shared" si="238"/>
        <v>22.5</v>
      </c>
      <c r="Y275" s="119"/>
      <c r="Z275" s="321"/>
      <c r="AA275" s="121"/>
    </row>
    <row r="276" spans="1:27" s="14" customFormat="1" ht="16.5" customHeight="1">
      <c r="A276" s="355"/>
      <c r="B276" s="357"/>
      <c r="C276" s="354"/>
      <c r="D276" s="356"/>
      <c r="E276" s="360"/>
      <c r="F276" s="359">
        <v>1</v>
      </c>
      <c r="G276" s="39">
        <v>6</v>
      </c>
      <c r="H276" s="39"/>
      <c r="I276" s="347" t="s">
        <v>467</v>
      </c>
      <c r="J276" s="347"/>
      <c r="K276" s="347"/>
      <c r="L276" s="347"/>
      <c r="M276" s="347"/>
      <c r="N276" s="161">
        <f t="shared" si="233"/>
        <v>6</v>
      </c>
      <c r="O276" s="237">
        <v>11</v>
      </c>
      <c r="P276" s="237">
        <v>15</v>
      </c>
      <c r="Q276" s="160">
        <f t="shared" si="239"/>
        <v>5</v>
      </c>
      <c r="R276" s="160">
        <f t="shared" si="235"/>
        <v>30</v>
      </c>
      <c r="S276" s="162">
        <f t="shared" si="236"/>
        <v>1</v>
      </c>
      <c r="T276" s="163"/>
      <c r="U276" s="248">
        <f t="shared" si="237"/>
        <v>22.5</v>
      </c>
      <c r="V276" s="241" t="s">
        <v>434</v>
      </c>
      <c r="W276" s="241">
        <v>1</v>
      </c>
      <c r="X276" s="162">
        <f t="shared" si="238"/>
        <v>22.5</v>
      </c>
      <c r="Y276" s="119"/>
      <c r="Z276" s="321"/>
      <c r="AA276" s="121"/>
    </row>
    <row r="277" spans="1:27" s="14" customFormat="1" ht="16.5" customHeight="1">
      <c r="A277" s="355"/>
      <c r="B277" s="357"/>
      <c r="C277" s="354"/>
      <c r="D277" s="356"/>
      <c r="E277" s="360"/>
      <c r="F277" s="359">
        <v>1</v>
      </c>
      <c r="G277" s="39">
        <v>6</v>
      </c>
      <c r="H277" s="39"/>
      <c r="I277" s="347"/>
      <c r="J277" s="347" t="s">
        <v>565</v>
      </c>
      <c r="K277" s="347"/>
      <c r="L277" s="347"/>
      <c r="M277" s="347"/>
      <c r="N277" s="161">
        <f t="shared" si="233"/>
        <v>6</v>
      </c>
      <c r="O277" s="237">
        <v>11</v>
      </c>
      <c r="P277" s="237">
        <v>15</v>
      </c>
      <c r="Q277" s="160">
        <f t="shared" si="239"/>
        <v>5</v>
      </c>
      <c r="R277" s="160">
        <f t="shared" si="235"/>
        <v>30</v>
      </c>
      <c r="S277" s="162">
        <f t="shared" si="236"/>
        <v>1</v>
      </c>
      <c r="T277" s="163"/>
      <c r="U277" s="248">
        <f t="shared" si="237"/>
        <v>22.5</v>
      </c>
      <c r="V277" s="241" t="s">
        <v>434</v>
      </c>
      <c r="W277" s="241">
        <v>1</v>
      </c>
      <c r="X277" s="162">
        <f t="shared" si="238"/>
        <v>22.5</v>
      </c>
      <c r="Y277" s="119"/>
      <c r="Z277" s="321"/>
      <c r="AA277" s="121"/>
    </row>
    <row r="278" spans="1:27" s="14" customFormat="1" ht="16.5" customHeight="1">
      <c r="A278" s="355"/>
      <c r="B278" s="357"/>
      <c r="C278" s="354"/>
      <c r="D278" s="356"/>
      <c r="E278" s="360"/>
      <c r="F278" s="359">
        <v>1</v>
      </c>
      <c r="G278" s="39">
        <v>8</v>
      </c>
      <c r="H278" s="39"/>
      <c r="I278" s="347" t="s">
        <v>467</v>
      </c>
      <c r="J278" s="347"/>
      <c r="K278" s="347"/>
      <c r="L278" s="347"/>
      <c r="M278" s="347"/>
      <c r="N278" s="161">
        <f t="shared" si="233"/>
        <v>6</v>
      </c>
      <c r="O278" s="237">
        <v>11</v>
      </c>
      <c r="P278" s="237">
        <v>15</v>
      </c>
      <c r="Q278" s="160">
        <f t="shared" si="239"/>
        <v>5</v>
      </c>
      <c r="R278" s="160">
        <f t="shared" si="235"/>
        <v>30</v>
      </c>
      <c r="S278" s="162">
        <f t="shared" si="236"/>
        <v>1</v>
      </c>
      <c r="T278" s="163"/>
      <c r="U278" s="248">
        <f t="shared" si="237"/>
        <v>22.5</v>
      </c>
      <c r="V278" s="241" t="s">
        <v>434</v>
      </c>
      <c r="W278" s="241">
        <v>1</v>
      </c>
      <c r="X278" s="162">
        <f t="shared" si="238"/>
        <v>22.5</v>
      </c>
      <c r="Y278" s="119"/>
      <c r="Z278" s="321"/>
      <c r="AA278" s="121"/>
    </row>
    <row r="279" spans="1:27" s="14" customFormat="1" ht="16.5" customHeight="1">
      <c r="A279" s="355"/>
      <c r="B279" s="357"/>
      <c r="C279" s="354"/>
      <c r="D279" s="356"/>
      <c r="E279" s="360"/>
      <c r="F279" s="359">
        <v>1</v>
      </c>
      <c r="G279" s="39"/>
      <c r="H279" s="39">
        <v>3</v>
      </c>
      <c r="I279" s="347" t="s">
        <v>467</v>
      </c>
      <c r="J279" s="347"/>
      <c r="K279" s="347"/>
      <c r="L279" s="347"/>
      <c r="M279" s="347"/>
      <c r="N279" s="161">
        <f t="shared" si="233"/>
        <v>6</v>
      </c>
      <c r="O279" s="237">
        <v>11</v>
      </c>
      <c r="P279" s="237">
        <v>15</v>
      </c>
      <c r="Q279" s="160">
        <f t="shared" si="239"/>
        <v>5</v>
      </c>
      <c r="R279" s="160">
        <f t="shared" si="235"/>
        <v>30</v>
      </c>
      <c r="S279" s="162">
        <f t="shared" si="236"/>
        <v>1</v>
      </c>
      <c r="T279" s="163"/>
      <c r="U279" s="248">
        <f t="shared" si="237"/>
        <v>22.5</v>
      </c>
      <c r="V279" s="241" t="s">
        <v>434</v>
      </c>
      <c r="W279" s="241">
        <v>1</v>
      </c>
      <c r="X279" s="162">
        <f t="shared" si="238"/>
        <v>22.5</v>
      </c>
      <c r="Y279" s="119"/>
      <c r="Z279" s="321"/>
      <c r="AA279" s="121"/>
    </row>
    <row r="280" spans="1:27" s="14" customFormat="1" ht="16.5" customHeight="1">
      <c r="A280" s="355"/>
      <c r="B280" s="357"/>
      <c r="C280" s="354"/>
      <c r="D280" s="356"/>
      <c r="E280" s="360"/>
      <c r="F280" s="359">
        <v>1</v>
      </c>
      <c r="G280" s="39"/>
      <c r="H280" s="39">
        <v>3</v>
      </c>
      <c r="I280" s="347"/>
      <c r="J280" s="347" t="s">
        <v>565</v>
      </c>
      <c r="K280" s="347"/>
      <c r="L280" s="347"/>
      <c r="M280" s="347"/>
      <c r="N280" s="161">
        <f t="shared" si="233"/>
        <v>6</v>
      </c>
      <c r="O280" s="237">
        <v>11</v>
      </c>
      <c r="P280" s="237">
        <v>15</v>
      </c>
      <c r="Q280" s="160">
        <f t="shared" si="239"/>
        <v>5</v>
      </c>
      <c r="R280" s="160">
        <f t="shared" si="235"/>
        <v>30</v>
      </c>
      <c r="S280" s="162">
        <f t="shared" si="236"/>
        <v>1</v>
      </c>
      <c r="T280" s="163"/>
      <c r="U280" s="248">
        <f t="shared" si="237"/>
        <v>22.5</v>
      </c>
      <c r="V280" s="241" t="s">
        <v>434</v>
      </c>
      <c r="W280" s="241">
        <v>1</v>
      </c>
      <c r="X280" s="162">
        <f t="shared" si="238"/>
        <v>22.5</v>
      </c>
      <c r="Y280" s="119"/>
      <c r="Z280" s="321"/>
      <c r="AA280" s="121"/>
    </row>
    <row r="281" spans="1:27" s="14" customFormat="1" ht="16.5" customHeight="1">
      <c r="A281" s="355"/>
      <c r="B281" s="357"/>
      <c r="C281" s="354"/>
      <c r="E281" s="360"/>
      <c r="F281" s="359">
        <v>1</v>
      </c>
      <c r="G281" s="39">
        <v>8</v>
      </c>
      <c r="H281" s="39"/>
      <c r="I281" s="347"/>
      <c r="J281" s="347" t="s">
        <v>565</v>
      </c>
      <c r="K281" s="347"/>
      <c r="L281" s="347"/>
      <c r="M281" s="347"/>
      <c r="N281" s="161">
        <f t="shared" si="233"/>
        <v>6</v>
      </c>
      <c r="O281" s="237">
        <v>11</v>
      </c>
      <c r="P281" s="237">
        <v>15</v>
      </c>
      <c r="Q281" s="160">
        <f t="shared" si="239"/>
        <v>5</v>
      </c>
      <c r="R281" s="160">
        <f t="shared" si="235"/>
        <v>30</v>
      </c>
      <c r="S281" s="162">
        <f t="shared" si="236"/>
        <v>1</v>
      </c>
      <c r="T281" s="163"/>
      <c r="U281" s="248">
        <f t="shared" si="237"/>
        <v>22.5</v>
      </c>
      <c r="V281" s="241" t="s">
        <v>434</v>
      </c>
      <c r="W281" s="241">
        <v>1</v>
      </c>
      <c r="X281" s="162">
        <f t="shared" si="238"/>
        <v>22.5</v>
      </c>
      <c r="Y281" s="119"/>
      <c r="Z281" s="321"/>
      <c r="AA281" s="121"/>
    </row>
    <row r="282" spans="1:27" s="14" customFormat="1" ht="16.5" customHeight="1">
      <c r="A282" s="355"/>
      <c r="B282" s="357"/>
      <c r="C282" s="354"/>
      <c r="D282" s="356"/>
      <c r="E282" s="360"/>
      <c r="F282" s="359">
        <v>1</v>
      </c>
      <c r="G282" s="39"/>
      <c r="H282" s="39"/>
      <c r="I282" s="347"/>
      <c r="J282" s="347"/>
      <c r="K282" s="347"/>
      <c r="L282" s="347"/>
      <c r="M282" s="347"/>
      <c r="N282" s="161">
        <f t="shared" si="233"/>
        <v>0</v>
      </c>
      <c r="O282" s="237"/>
      <c r="P282" s="237"/>
      <c r="Q282" s="160">
        <f t="shared" si="239"/>
        <v>1</v>
      </c>
      <c r="R282" s="160">
        <f t="shared" si="235"/>
        <v>0</v>
      </c>
      <c r="S282" s="162">
        <f t="shared" si="236"/>
        <v>0</v>
      </c>
      <c r="T282" s="163"/>
      <c r="U282" s="248">
        <f t="shared" si="237"/>
        <v>0</v>
      </c>
      <c r="V282" s="241" t="s">
        <v>434</v>
      </c>
      <c r="W282" s="241">
        <v>1</v>
      </c>
      <c r="X282" s="162">
        <f t="shared" si="238"/>
        <v>0</v>
      </c>
      <c r="Y282" s="119"/>
      <c r="Z282" s="321"/>
      <c r="AA282" s="121"/>
    </row>
    <row r="283" spans="1:27" s="14" customFormat="1" ht="16.5" customHeight="1">
      <c r="A283" s="355"/>
      <c r="B283" s="357"/>
      <c r="C283" s="354"/>
      <c r="D283" s="356"/>
      <c r="E283" s="360"/>
      <c r="F283" s="359">
        <v>1</v>
      </c>
      <c r="G283" s="39"/>
      <c r="H283" s="39"/>
      <c r="I283" s="347"/>
      <c r="J283" s="347"/>
      <c r="K283" s="347"/>
      <c r="L283" s="347"/>
      <c r="M283" s="347"/>
      <c r="N283" s="161">
        <f t="shared" si="233"/>
        <v>0</v>
      </c>
      <c r="O283" s="237"/>
      <c r="P283" s="237"/>
      <c r="Q283" s="160">
        <f t="shared" si="239"/>
        <v>1</v>
      </c>
      <c r="R283" s="160">
        <f t="shared" si="235"/>
        <v>0</v>
      </c>
      <c r="S283" s="162">
        <f t="shared" si="236"/>
        <v>0</v>
      </c>
      <c r="T283" s="163"/>
      <c r="U283" s="248">
        <f t="shared" si="237"/>
        <v>0</v>
      </c>
      <c r="V283" s="241" t="s">
        <v>434</v>
      </c>
      <c r="W283" s="241">
        <v>1</v>
      </c>
      <c r="X283" s="162">
        <f t="shared" si="238"/>
        <v>0</v>
      </c>
      <c r="Y283" s="119"/>
      <c r="Z283" s="321"/>
      <c r="AA283" s="121"/>
    </row>
    <row r="284" spans="1:27" s="14" customFormat="1" ht="19.5" customHeight="1">
      <c r="A284" s="355"/>
      <c r="B284" s="357"/>
      <c r="C284" s="354"/>
      <c r="E284" s="360"/>
      <c r="F284" s="359"/>
      <c r="G284" s="39"/>
      <c r="H284" s="39"/>
      <c r="I284" s="347"/>
      <c r="J284" s="347"/>
      <c r="K284" s="347"/>
      <c r="L284" s="347"/>
      <c r="M284" s="347"/>
      <c r="N284" s="161"/>
      <c r="O284" s="237"/>
      <c r="P284" s="237"/>
      <c r="Q284" s="160"/>
      <c r="R284" s="160"/>
      <c r="S284" s="162"/>
      <c r="T284" s="163"/>
      <c r="U284" s="248"/>
      <c r="V284" s="162"/>
      <c r="W284" s="241"/>
      <c r="X284" s="162"/>
      <c r="Y284" s="119"/>
      <c r="Z284" s="321"/>
      <c r="AA284" s="121"/>
    </row>
    <row r="285" spans="1:27" s="14" customFormat="1" ht="17.25" customHeight="1">
      <c r="A285" s="355"/>
      <c r="B285" s="357"/>
      <c r="C285" s="354"/>
      <c r="D285" s="356"/>
      <c r="E285" s="360"/>
      <c r="F285" s="359"/>
      <c r="G285" s="39"/>
      <c r="H285" s="39"/>
      <c r="I285" s="347"/>
      <c r="J285" s="347"/>
      <c r="K285" s="347"/>
      <c r="L285" s="347"/>
      <c r="M285" s="347"/>
      <c r="N285" s="161"/>
      <c r="O285" s="237"/>
      <c r="P285" s="237"/>
      <c r="Q285" s="160"/>
      <c r="R285" s="160"/>
      <c r="S285" s="162"/>
      <c r="T285" s="163"/>
      <c r="U285" s="248"/>
      <c r="V285" s="162"/>
      <c r="W285" s="241"/>
      <c r="X285" s="162"/>
      <c r="Y285" s="119"/>
      <c r="Z285" s="321"/>
      <c r="AA285" s="121"/>
    </row>
    <row r="286" spans="1:27" s="257" customFormat="1" ht="18.75" customHeight="1">
      <c r="A286" s="281"/>
      <c r="B286" s="438" t="s">
        <v>584</v>
      </c>
      <c r="C286" s="439"/>
      <c r="D286" s="440"/>
      <c r="E286" s="284"/>
      <c r="F286" s="284"/>
      <c r="G286" s="284"/>
      <c r="H286" s="284"/>
      <c r="I286" s="284"/>
      <c r="J286" s="284"/>
      <c r="K286" s="284"/>
      <c r="L286" s="284"/>
      <c r="M286" s="284"/>
      <c r="N286" s="284"/>
      <c r="O286" s="284"/>
      <c r="P286" s="284"/>
      <c r="Q286" s="250">
        <f>P286-O286+1</f>
        <v>1</v>
      </c>
      <c r="R286" s="250">
        <f t="shared" ref="R286:R292" si="240">Q286*N286*S286</f>
        <v>0</v>
      </c>
      <c r="S286" s="252">
        <f t="shared" ref="S286:S292" si="241">COUNTIF(G286:H286,"&gt;1")</f>
        <v>0</v>
      </c>
      <c r="T286" s="253"/>
      <c r="U286" s="254">
        <f t="shared" ref="U286:U292" si="242">ROUND(IF(V286="TH",R286*0.75),1)+IF(V286="LT",R286)</f>
        <v>0</v>
      </c>
      <c r="V286" s="252"/>
      <c r="W286" s="252"/>
      <c r="X286" s="252">
        <v>61</v>
      </c>
      <c r="Y286" s="255"/>
      <c r="Z286" s="256"/>
      <c r="AA286" s="251"/>
    </row>
    <row r="287" spans="1:27" s="14" customFormat="1" ht="17.25" customHeight="1">
      <c r="A287" s="355"/>
      <c r="B287" s="357"/>
      <c r="C287" s="354"/>
      <c r="D287" s="356"/>
      <c r="E287" s="360"/>
      <c r="F287" s="359">
        <v>1</v>
      </c>
      <c r="G287" s="39">
        <v>4</v>
      </c>
      <c r="H287" s="39"/>
      <c r="I287" s="347" t="s">
        <v>467</v>
      </c>
      <c r="J287" s="347" t="s">
        <v>565</v>
      </c>
      <c r="K287" s="347"/>
      <c r="L287" s="347"/>
      <c r="M287" s="347"/>
      <c r="N287" s="161">
        <f t="shared" ref="N287:N292" si="243">COUNTIF(I287:M287,"&gt;=1")+IF(I287="C1.1",3)+IF(J287="C1.2",3)+IF(K287="C3",5)+IF(I287="C2.1",3)+IF(J287="C2.2",3)+IF(I287="C1",6)+IF(J287="C2",6)+IF(I287="C.1",5)+IF(J287="C.2",5)</f>
        <v>12</v>
      </c>
      <c r="O287" s="237">
        <v>16</v>
      </c>
      <c r="P287" s="237">
        <v>20</v>
      </c>
      <c r="Q287" s="160">
        <f t="shared" ref="Q287:Q292" si="244">P287-O287+1+IF(O287=20,-3)</f>
        <v>5</v>
      </c>
      <c r="R287" s="160">
        <f t="shared" si="240"/>
        <v>60</v>
      </c>
      <c r="S287" s="162">
        <f t="shared" si="241"/>
        <v>1</v>
      </c>
      <c r="T287" s="163"/>
      <c r="U287" s="248">
        <f t="shared" si="242"/>
        <v>45</v>
      </c>
      <c r="V287" s="241" t="s">
        <v>434</v>
      </c>
      <c r="W287" s="241">
        <v>1</v>
      </c>
      <c r="X287" s="162">
        <f t="shared" ref="X287:X292" si="245">W287*U287</f>
        <v>45</v>
      </c>
      <c r="Y287" s="119"/>
      <c r="Z287" s="321"/>
      <c r="AA287" s="121"/>
    </row>
    <row r="288" spans="1:27" s="14" customFormat="1" ht="17.25" customHeight="1">
      <c r="A288" s="355"/>
      <c r="B288" s="357"/>
      <c r="C288" s="354"/>
      <c r="D288" s="356"/>
      <c r="E288" s="360"/>
      <c r="F288" s="359">
        <v>1</v>
      </c>
      <c r="G288" s="39">
        <v>2</v>
      </c>
      <c r="H288" s="39"/>
      <c r="I288" s="347" t="s">
        <v>467</v>
      </c>
      <c r="J288" s="347" t="s">
        <v>565</v>
      </c>
      <c r="K288" s="347"/>
      <c r="L288" s="347"/>
      <c r="M288" s="347"/>
      <c r="N288" s="161">
        <f t="shared" si="243"/>
        <v>12</v>
      </c>
      <c r="O288" s="237">
        <v>16</v>
      </c>
      <c r="P288" s="237">
        <v>20</v>
      </c>
      <c r="Q288" s="160">
        <f t="shared" si="244"/>
        <v>5</v>
      </c>
      <c r="R288" s="160">
        <f t="shared" si="240"/>
        <v>60</v>
      </c>
      <c r="S288" s="162">
        <f t="shared" si="241"/>
        <v>1</v>
      </c>
      <c r="T288" s="163"/>
      <c r="U288" s="248">
        <f t="shared" si="242"/>
        <v>45</v>
      </c>
      <c r="V288" s="241" t="s">
        <v>434</v>
      </c>
      <c r="W288" s="241">
        <v>1</v>
      </c>
      <c r="X288" s="162">
        <f t="shared" si="245"/>
        <v>45</v>
      </c>
      <c r="Y288" s="119"/>
      <c r="Z288" s="321"/>
      <c r="AA288" s="121"/>
    </row>
    <row r="289" spans="1:27" s="14" customFormat="1" ht="17.25" customHeight="1">
      <c r="A289" s="355"/>
      <c r="B289" s="357"/>
      <c r="C289" s="354"/>
      <c r="D289" s="356"/>
      <c r="E289" s="360"/>
      <c r="F289" s="359">
        <v>1</v>
      </c>
      <c r="G289" s="39">
        <v>8</v>
      </c>
      <c r="H289" s="39"/>
      <c r="I289" s="347" t="s">
        <v>467</v>
      </c>
      <c r="J289" s="347" t="s">
        <v>565</v>
      </c>
      <c r="K289" s="347"/>
      <c r="L289" s="347"/>
      <c r="M289" s="347"/>
      <c r="N289" s="161">
        <f t="shared" si="243"/>
        <v>12</v>
      </c>
      <c r="O289" s="237">
        <v>21</v>
      </c>
      <c r="P289" s="237">
        <v>28</v>
      </c>
      <c r="Q289" s="160">
        <f t="shared" si="244"/>
        <v>8</v>
      </c>
      <c r="R289" s="160">
        <f t="shared" si="240"/>
        <v>96</v>
      </c>
      <c r="S289" s="162">
        <f t="shared" si="241"/>
        <v>1</v>
      </c>
      <c r="T289" s="163"/>
      <c r="U289" s="248">
        <f t="shared" si="242"/>
        <v>72</v>
      </c>
      <c r="V289" s="241" t="s">
        <v>434</v>
      </c>
      <c r="W289" s="241">
        <v>1</v>
      </c>
      <c r="X289" s="162">
        <f t="shared" si="245"/>
        <v>72</v>
      </c>
      <c r="Y289" s="119"/>
      <c r="Z289" s="321"/>
      <c r="AA289" s="121"/>
    </row>
    <row r="290" spans="1:27" s="14" customFormat="1" ht="17.25" customHeight="1">
      <c r="A290" s="355"/>
      <c r="B290" s="357"/>
      <c r="C290" s="354"/>
      <c r="D290" s="356"/>
      <c r="E290" s="360"/>
      <c r="F290" s="359">
        <v>1</v>
      </c>
      <c r="G290" s="39">
        <v>6</v>
      </c>
      <c r="H290" s="39"/>
      <c r="I290" s="347" t="s">
        <v>467</v>
      </c>
      <c r="J290" s="347" t="s">
        <v>565</v>
      </c>
      <c r="K290" s="347"/>
      <c r="L290" s="347"/>
      <c r="M290" s="347"/>
      <c r="N290" s="161">
        <f t="shared" si="243"/>
        <v>12</v>
      </c>
      <c r="O290" s="237">
        <v>17</v>
      </c>
      <c r="P290" s="237">
        <v>21</v>
      </c>
      <c r="Q290" s="160">
        <f t="shared" si="244"/>
        <v>5</v>
      </c>
      <c r="R290" s="160">
        <f t="shared" si="240"/>
        <v>60</v>
      </c>
      <c r="S290" s="162">
        <f t="shared" si="241"/>
        <v>1</v>
      </c>
      <c r="T290" s="163"/>
      <c r="U290" s="248">
        <f t="shared" si="242"/>
        <v>45</v>
      </c>
      <c r="V290" s="241" t="s">
        <v>434</v>
      </c>
      <c r="W290" s="241">
        <v>1</v>
      </c>
      <c r="X290" s="162">
        <f t="shared" si="245"/>
        <v>45</v>
      </c>
      <c r="Y290" s="119"/>
      <c r="Z290" s="321"/>
      <c r="AA290" s="121"/>
    </row>
    <row r="291" spans="1:27" s="14" customFormat="1" ht="17.25" customHeight="1">
      <c r="A291" s="355"/>
      <c r="B291" s="357"/>
      <c r="C291" s="354"/>
      <c r="D291" s="356"/>
      <c r="E291" s="360"/>
      <c r="F291" s="359">
        <v>1</v>
      </c>
      <c r="G291" s="39">
        <v>8</v>
      </c>
      <c r="H291" s="39"/>
      <c r="I291" s="347" t="s">
        <v>467</v>
      </c>
      <c r="J291" s="347" t="s">
        <v>565</v>
      </c>
      <c r="K291" s="347"/>
      <c r="L291" s="347"/>
      <c r="M291" s="347"/>
      <c r="N291" s="161">
        <f t="shared" si="243"/>
        <v>12</v>
      </c>
      <c r="O291" s="237">
        <v>16</v>
      </c>
      <c r="P291" s="237">
        <v>20</v>
      </c>
      <c r="Q291" s="160">
        <f t="shared" si="244"/>
        <v>5</v>
      </c>
      <c r="R291" s="160">
        <f t="shared" si="240"/>
        <v>60</v>
      </c>
      <c r="S291" s="162">
        <f t="shared" si="241"/>
        <v>1</v>
      </c>
      <c r="T291" s="163"/>
      <c r="U291" s="248">
        <f t="shared" si="242"/>
        <v>45</v>
      </c>
      <c r="V291" s="241" t="s">
        <v>434</v>
      </c>
      <c r="W291" s="241">
        <v>1</v>
      </c>
      <c r="X291" s="162">
        <f t="shared" si="245"/>
        <v>45</v>
      </c>
      <c r="Y291" s="119"/>
      <c r="Z291" s="321"/>
      <c r="AA291" s="121"/>
    </row>
    <row r="292" spans="1:27" s="14" customFormat="1" ht="17.25" customHeight="1">
      <c r="A292" s="355"/>
      <c r="B292" s="357"/>
      <c r="C292" s="354"/>
      <c r="D292" s="356"/>
      <c r="E292" s="360"/>
      <c r="F292" s="359">
        <v>1</v>
      </c>
      <c r="G292" s="39"/>
      <c r="H292" s="39"/>
      <c r="I292" s="347"/>
      <c r="J292" s="347"/>
      <c r="K292" s="347"/>
      <c r="L292" s="347"/>
      <c r="M292" s="347"/>
      <c r="N292" s="161">
        <f t="shared" si="243"/>
        <v>0</v>
      </c>
      <c r="O292" s="237"/>
      <c r="P292" s="237"/>
      <c r="Q292" s="160">
        <f t="shared" si="244"/>
        <v>1</v>
      </c>
      <c r="R292" s="160">
        <f t="shared" si="240"/>
        <v>0</v>
      </c>
      <c r="S292" s="162">
        <f t="shared" si="241"/>
        <v>0</v>
      </c>
      <c r="T292" s="163"/>
      <c r="U292" s="248">
        <f t="shared" si="242"/>
        <v>0</v>
      </c>
      <c r="V292" s="241" t="s">
        <v>434</v>
      </c>
      <c r="W292" s="241">
        <v>1</v>
      </c>
      <c r="X292" s="162">
        <f t="shared" si="245"/>
        <v>0</v>
      </c>
      <c r="Y292" s="119"/>
      <c r="Z292" s="321"/>
      <c r="AA292" s="121"/>
    </row>
    <row r="293" spans="1:27" s="14" customFormat="1" ht="21" customHeight="1">
      <c r="A293" s="355"/>
      <c r="B293" s="357"/>
      <c r="C293" s="354"/>
      <c r="D293" s="356"/>
      <c r="E293" s="360"/>
      <c r="F293" s="359"/>
      <c r="G293" s="39"/>
      <c r="H293" s="39"/>
      <c r="I293" s="347"/>
      <c r="J293" s="347"/>
      <c r="K293" s="347"/>
      <c r="L293" s="347"/>
      <c r="M293" s="347"/>
      <c r="N293" s="161"/>
      <c r="O293" s="237"/>
      <c r="P293" s="237"/>
      <c r="Q293" s="160"/>
      <c r="R293" s="160"/>
      <c r="S293" s="162"/>
      <c r="T293" s="163"/>
      <c r="U293" s="248"/>
      <c r="V293" s="162"/>
      <c r="W293" s="241"/>
      <c r="X293" s="162"/>
      <c r="Y293" s="119"/>
      <c r="Z293" s="321"/>
      <c r="AA293" s="121"/>
    </row>
    <row r="294" spans="1:27" s="14" customFormat="1" ht="18" customHeight="1">
      <c r="A294" s="355"/>
      <c r="B294" s="357"/>
      <c r="C294" s="354"/>
      <c r="D294" s="356"/>
      <c r="E294" s="360"/>
      <c r="F294" s="359"/>
      <c r="G294" s="39"/>
      <c r="H294" s="39"/>
      <c r="I294" s="347"/>
      <c r="J294" s="347"/>
      <c r="K294" s="347"/>
      <c r="L294" s="347"/>
      <c r="M294" s="347"/>
      <c r="N294" s="161"/>
      <c r="O294" s="237"/>
      <c r="P294" s="237"/>
      <c r="Q294" s="160"/>
      <c r="R294" s="160"/>
      <c r="S294" s="162"/>
      <c r="T294" s="163"/>
      <c r="U294" s="248"/>
      <c r="V294" s="162"/>
      <c r="W294" s="241"/>
      <c r="X294" s="162"/>
      <c r="Y294" s="119"/>
      <c r="Z294" s="321"/>
      <c r="AA294" s="121"/>
    </row>
    <row r="295" spans="1:27" s="14" customFormat="1" ht="17.25" customHeight="1">
      <c r="A295" s="355"/>
      <c r="B295" s="357"/>
      <c r="C295" s="354"/>
      <c r="D295" s="356"/>
      <c r="E295" s="360"/>
      <c r="F295" s="359"/>
      <c r="G295" s="39"/>
      <c r="H295" s="39"/>
      <c r="I295" s="347"/>
      <c r="J295" s="347"/>
      <c r="K295" s="347"/>
      <c r="L295" s="347"/>
      <c r="M295" s="347"/>
      <c r="N295" s="161"/>
      <c r="O295" s="237"/>
      <c r="P295" s="237"/>
      <c r="Q295" s="160"/>
      <c r="R295" s="160"/>
      <c r="S295" s="162"/>
      <c r="T295" s="163"/>
      <c r="U295" s="248"/>
      <c r="V295" s="162"/>
      <c r="W295" s="241"/>
      <c r="X295" s="162"/>
      <c r="Y295" s="119"/>
      <c r="Z295" s="321"/>
      <c r="AA295" s="121"/>
    </row>
    <row r="296" spans="1:27" s="14" customFormat="1" ht="17.25" customHeight="1">
      <c r="A296" s="355"/>
      <c r="B296" s="357"/>
      <c r="C296" s="354"/>
      <c r="D296" s="356"/>
      <c r="E296" s="360"/>
      <c r="F296" s="359"/>
      <c r="G296" s="39"/>
      <c r="H296" s="39"/>
      <c r="I296" s="347"/>
      <c r="J296" s="347"/>
      <c r="K296" s="347"/>
      <c r="L296" s="347"/>
      <c r="M296" s="347"/>
      <c r="N296" s="161"/>
      <c r="O296" s="237"/>
      <c r="P296" s="237"/>
      <c r="Q296" s="160"/>
      <c r="R296" s="160"/>
      <c r="S296" s="162"/>
      <c r="T296" s="163"/>
      <c r="U296" s="248"/>
      <c r="V296" s="162"/>
      <c r="W296" s="241"/>
      <c r="X296" s="162"/>
      <c r="Y296" s="119"/>
      <c r="Z296" s="321"/>
      <c r="AA296" s="121"/>
    </row>
    <row r="297" spans="1:27" s="14" customFormat="1" ht="18" customHeight="1">
      <c r="A297" s="355"/>
      <c r="B297" s="357"/>
      <c r="C297" s="354"/>
      <c r="D297" s="356"/>
      <c r="E297" s="360"/>
      <c r="F297" s="359"/>
      <c r="G297" s="39"/>
      <c r="H297" s="39"/>
      <c r="I297" s="347"/>
      <c r="J297" s="347"/>
      <c r="K297" s="347"/>
      <c r="L297" s="347"/>
      <c r="M297" s="347"/>
      <c r="N297" s="161"/>
      <c r="O297" s="237"/>
      <c r="P297" s="237"/>
      <c r="Q297" s="160"/>
      <c r="R297" s="160"/>
      <c r="S297" s="162"/>
      <c r="T297" s="163"/>
      <c r="U297" s="248"/>
      <c r="V297" s="162"/>
      <c r="W297" s="241"/>
      <c r="X297" s="162"/>
      <c r="Y297" s="119"/>
      <c r="Z297" s="321"/>
      <c r="AA297" s="121"/>
    </row>
    <row r="298" spans="1:27" s="14" customFormat="1" ht="20.25" customHeight="1">
      <c r="A298" s="355"/>
      <c r="B298" s="353"/>
      <c r="C298" s="354"/>
      <c r="D298" s="356"/>
      <c r="E298" s="360"/>
      <c r="F298" s="359"/>
      <c r="G298" s="39"/>
      <c r="H298" s="39"/>
      <c r="I298" s="347"/>
      <c r="J298" s="347"/>
      <c r="K298" s="347"/>
      <c r="L298" s="347"/>
      <c r="M298" s="347"/>
      <c r="N298" s="161"/>
      <c r="O298" s="237"/>
      <c r="P298" s="237"/>
      <c r="Q298" s="160"/>
      <c r="R298" s="160"/>
      <c r="S298" s="162"/>
      <c r="T298" s="163"/>
      <c r="U298" s="248"/>
      <c r="V298" s="162"/>
      <c r="W298" s="241"/>
      <c r="X298" s="162"/>
      <c r="Y298" s="119"/>
      <c r="Z298" s="321"/>
      <c r="AA298" s="121"/>
    </row>
    <row r="299" spans="1:27" s="14" customFormat="1" ht="18" customHeight="1">
      <c r="A299" s="355"/>
      <c r="B299" s="353"/>
      <c r="C299" s="354"/>
      <c r="D299" s="356"/>
      <c r="E299" s="360"/>
      <c r="F299" s="359"/>
      <c r="G299" s="39"/>
      <c r="H299" s="39"/>
      <c r="I299" s="347"/>
      <c r="J299" s="347"/>
      <c r="K299" s="347"/>
      <c r="L299" s="347"/>
      <c r="M299" s="347"/>
      <c r="N299" s="161"/>
      <c r="O299" s="237"/>
      <c r="P299" s="237"/>
      <c r="Q299" s="160"/>
      <c r="R299" s="160"/>
      <c r="S299" s="162"/>
      <c r="T299" s="163"/>
      <c r="U299" s="248"/>
      <c r="V299" s="162"/>
      <c r="W299" s="241"/>
      <c r="X299" s="162"/>
      <c r="Y299" s="119"/>
      <c r="Z299" s="321"/>
      <c r="AA299" s="121"/>
    </row>
    <row r="300" spans="1:27" s="14" customFormat="1" ht="19.5" customHeight="1">
      <c r="A300" s="355"/>
      <c r="B300" s="353"/>
      <c r="C300" s="354"/>
      <c r="D300" s="134" t="s">
        <v>517</v>
      </c>
      <c r="E300" s="360"/>
      <c r="F300" s="359"/>
      <c r="G300" s="39"/>
      <c r="H300" s="39"/>
      <c r="I300" s="347"/>
      <c r="J300" s="347"/>
      <c r="K300" s="347"/>
      <c r="L300" s="347"/>
      <c r="M300" s="347"/>
      <c r="N300" s="161"/>
      <c r="O300" s="237"/>
      <c r="P300" s="237"/>
      <c r="Q300" s="160"/>
      <c r="R300" s="160"/>
      <c r="S300" s="162"/>
      <c r="T300" s="163"/>
      <c r="U300" s="248"/>
      <c r="V300" s="162"/>
      <c r="W300" s="241"/>
      <c r="X300" s="162"/>
      <c r="Y300" s="119"/>
      <c r="Z300" s="321"/>
      <c r="AA300" s="121"/>
    </row>
    <row r="301" spans="1:27" s="14" customFormat="1" ht="21" customHeight="1">
      <c r="A301" s="355"/>
      <c r="B301" s="353"/>
      <c r="C301" s="354"/>
      <c r="D301" s="356"/>
      <c r="E301" s="360"/>
      <c r="F301" s="359"/>
      <c r="G301" s="39"/>
      <c r="H301" s="39"/>
      <c r="I301" s="347"/>
      <c r="J301" s="347"/>
      <c r="K301" s="347"/>
      <c r="L301" s="347"/>
      <c r="M301" s="347"/>
      <c r="N301" s="161"/>
      <c r="O301" s="237"/>
      <c r="P301" s="237"/>
      <c r="Q301" s="160"/>
      <c r="R301" s="160"/>
      <c r="S301" s="162"/>
      <c r="T301" s="163"/>
      <c r="U301" s="248"/>
      <c r="V301" s="162"/>
      <c r="W301" s="241"/>
      <c r="X301" s="162"/>
      <c r="Y301" s="119"/>
      <c r="Z301" s="321"/>
      <c r="AA301" s="121"/>
    </row>
    <row r="302" spans="1:27" s="14" customFormat="1" ht="17.25" customHeight="1">
      <c r="A302" s="280"/>
      <c r="B302" s="278"/>
      <c r="C302" s="133"/>
      <c r="D302" s="279"/>
      <c r="E302" s="286"/>
      <c r="F302" s="359"/>
      <c r="G302" s="39">
        <v>6</v>
      </c>
      <c r="H302" s="39"/>
      <c r="I302" s="347">
        <v>5</v>
      </c>
      <c r="J302" s="347"/>
      <c r="K302" s="347"/>
      <c r="L302" s="347"/>
      <c r="M302" s="347"/>
      <c r="N302" s="161">
        <f>COUNTIF(I302:M302,"&gt;=1")+IF(I302="C1.1",3)+IF(J302="C1.2",3)+IF(K302="C3",5)+IF(I302="C2.1",3)+IF(J302="C2.2",3)+IF(I302="C1",6)+IF(J302="C2",6)+IF(I302="C.1",5)+IF(J302="C.2",5)</f>
        <v>1</v>
      </c>
      <c r="O302" s="237">
        <v>20</v>
      </c>
      <c r="P302" s="237">
        <v>33</v>
      </c>
      <c r="Q302" s="160">
        <f>P302-O302+1+IF(O302=20,-3)</f>
        <v>11</v>
      </c>
      <c r="R302" s="160">
        <f>Q302*N302*S302</f>
        <v>11</v>
      </c>
      <c r="S302" s="162">
        <f>COUNTIF(G302:H302,"&gt;1")</f>
        <v>1</v>
      </c>
      <c r="T302" s="163"/>
      <c r="U302" s="248">
        <f>ROUND(IF(V302="TH",R302*0.75),1)+IF(V302="LT",R302)</f>
        <v>11</v>
      </c>
      <c r="V302" s="162" t="s">
        <v>433</v>
      </c>
      <c r="W302" s="241">
        <v>1</v>
      </c>
      <c r="X302" s="162">
        <f>W302*U302</f>
        <v>11</v>
      </c>
      <c r="Y302" s="119"/>
      <c r="Z302" s="320">
        <f>Y390+X419</f>
        <v>0</v>
      </c>
      <c r="AA302" s="121"/>
    </row>
    <row r="303" spans="1:27" s="14" customFormat="1" ht="19.5" customHeight="1">
      <c r="A303" s="131"/>
      <c r="B303" s="285"/>
      <c r="C303" s="133"/>
      <c r="D303" s="134"/>
      <c r="E303" s="286"/>
      <c r="F303" s="286"/>
      <c r="G303" s="39"/>
      <c r="H303" s="39"/>
      <c r="I303" s="347"/>
      <c r="J303" s="347"/>
      <c r="K303" s="347"/>
      <c r="L303" s="347"/>
      <c r="M303" s="347"/>
      <c r="N303" s="161"/>
      <c r="O303" s="237"/>
      <c r="P303" s="237"/>
      <c r="Q303" s="160"/>
      <c r="R303" s="160"/>
      <c r="S303" s="162"/>
      <c r="T303" s="163"/>
      <c r="U303" s="248"/>
      <c r="V303" s="162"/>
      <c r="W303" s="241"/>
      <c r="X303" s="162"/>
      <c r="Y303" s="119"/>
      <c r="Z303" s="321"/>
      <c r="AA303" s="121"/>
    </row>
    <row r="304" spans="1:27" s="14" customFormat="1" ht="18.75" customHeight="1">
      <c r="A304" s="131"/>
      <c r="B304" s="285"/>
      <c r="C304" s="133"/>
      <c r="D304" s="134"/>
      <c r="E304" s="286"/>
      <c r="F304" s="286"/>
      <c r="G304" s="39"/>
      <c r="H304" s="39"/>
      <c r="I304" s="347"/>
      <c r="J304" s="347"/>
      <c r="K304" s="347"/>
      <c r="L304" s="347"/>
      <c r="M304" s="347"/>
      <c r="N304" s="161"/>
      <c r="O304" s="237"/>
      <c r="P304" s="237"/>
      <c r="Q304" s="160"/>
      <c r="R304" s="160"/>
      <c r="S304" s="162"/>
      <c r="T304" s="163"/>
      <c r="U304" s="248"/>
      <c r="V304" s="162"/>
      <c r="W304" s="241"/>
      <c r="X304" s="162"/>
      <c r="Y304" s="119"/>
      <c r="Z304" s="321"/>
      <c r="AA304" s="121"/>
    </row>
    <row r="305" spans="1:27" s="14" customFormat="1" ht="17.25" customHeight="1">
      <c r="A305" s="131"/>
      <c r="B305" s="285"/>
      <c r="C305" s="133"/>
      <c r="D305" s="134"/>
      <c r="E305" s="286"/>
      <c r="F305" s="286"/>
      <c r="G305" s="39"/>
      <c r="H305" s="39"/>
      <c r="I305" s="347"/>
      <c r="J305" s="347"/>
      <c r="K305" s="347"/>
      <c r="L305" s="347"/>
      <c r="M305" s="347"/>
      <c r="N305" s="161"/>
      <c r="O305" s="237"/>
      <c r="P305" s="237"/>
      <c r="Q305" s="160"/>
      <c r="R305" s="160"/>
      <c r="S305" s="162"/>
      <c r="T305" s="163"/>
      <c r="U305" s="248"/>
      <c r="V305" s="162"/>
      <c r="W305" s="241"/>
      <c r="X305" s="162"/>
      <c r="Y305" s="119"/>
      <c r="Z305" s="321"/>
      <c r="AA305" s="121"/>
    </row>
    <row r="306" spans="1:27" s="265" customFormat="1" ht="22.5" customHeight="1">
      <c r="A306" s="288"/>
      <c r="B306" s="282" t="s">
        <v>456</v>
      </c>
      <c r="C306" s="289"/>
      <c r="D306" s="290"/>
      <c r="E306" s="291"/>
      <c r="F306" s="291"/>
      <c r="G306" s="39"/>
      <c r="H306" s="39"/>
      <c r="I306" s="347"/>
      <c r="J306" s="347"/>
      <c r="K306" s="347"/>
      <c r="L306" s="347"/>
      <c r="M306" s="347"/>
      <c r="N306" s="161">
        <f t="shared" ref="N306:N332" si="246">COUNTIF(I306:M306,"&gt;=1")+IF(I306="C1.1",3)+IF(J306="C1.2",3)+IF(K306="C3",5)+IF(I306="C2.1",3)+IF(J306="C2.2",3)+IF(I306="C1",6)+IF(J306="C2",6)+IF(I306="C.1",5)+IF(J306="C.2",5)</f>
        <v>0</v>
      </c>
      <c r="O306" s="237"/>
      <c r="P306" s="237"/>
      <c r="Q306" s="258"/>
      <c r="R306" s="258"/>
      <c r="S306" s="260"/>
      <c r="T306" s="261"/>
      <c r="U306" s="262"/>
      <c r="V306" s="260"/>
      <c r="W306" s="241">
        <v>1</v>
      </c>
      <c r="X306" s="260"/>
      <c r="Y306" s="263"/>
      <c r="Z306" s="264"/>
      <c r="AA306" s="259"/>
    </row>
    <row r="307" spans="1:27" s="14" customFormat="1" ht="18.75" customHeight="1">
      <c r="A307" s="131"/>
      <c r="B307" s="285" t="s">
        <v>454</v>
      </c>
      <c r="C307" s="133">
        <v>1</v>
      </c>
      <c r="D307" s="287" t="s">
        <v>67</v>
      </c>
      <c r="E307" s="286" t="s">
        <v>456</v>
      </c>
      <c r="F307" s="286"/>
      <c r="G307" s="39"/>
      <c r="H307" s="39">
        <v>5</v>
      </c>
      <c r="I307" s="347">
        <v>10</v>
      </c>
      <c r="J307" s="347"/>
      <c r="K307" s="347"/>
      <c r="L307" s="347"/>
      <c r="M307" s="347"/>
      <c r="N307" s="161">
        <f>COUNTIF(I307:M307,"&gt;=1")+IF(I307="C1.1",3)+IF(J307="C1.2",3)+IF(K307="C3",5)+IF(I307="C2.1",3)+IF(J307="C2.2",3)+IF(I307="C1",6)+IF(J307="C2",6)+IF(I307="C.1",5)+IF(J307="C.2",5)</f>
        <v>1</v>
      </c>
      <c r="O307" s="237">
        <v>1</v>
      </c>
      <c r="P307" s="237">
        <v>10</v>
      </c>
      <c r="Q307" s="160">
        <f>P307-O307+1</f>
        <v>10</v>
      </c>
      <c r="R307" s="160">
        <f>Q307*N307*S307</f>
        <v>10</v>
      </c>
      <c r="S307" s="162">
        <f>COUNTIF(G307:H307,"&gt;1")</f>
        <v>1</v>
      </c>
      <c r="T307" s="163"/>
      <c r="U307" s="248">
        <f>ROUND(IF(V307="TH",R307*0.75),1)+IF(V307="LT",R307)</f>
        <v>10</v>
      </c>
      <c r="V307" s="162" t="s">
        <v>433</v>
      </c>
      <c r="W307" s="241">
        <v>1</v>
      </c>
      <c r="X307" s="162">
        <f>W307*U307</f>
        <v>10</v>
      </c>
      <c r="Y307" s="119"/>
      <c r="Z307" s="321"/>
      <c r="AA307" s="121"/>
    </row>
    <row r="308" spans="1:27" s="14" customFormat="1" ht="18.75" customHeight="1">
      <c r="A308" s="131"/>
      <c r="B308" s="285" t="s">
        <v>454</v>
      </c>
      <c r="C308" s="133">
        <v>1</v>
      </c>
      <c r="D308" s="287" t="s">
        <v>67</v>
      </c>
      <c r="E308" s="286" t="s">
        <v>456</v>
      </c>
      <c r="F308" s="286"/>
      <c r="G308" s="39">
        <v>4</v>
      </c>
      <c r="H308" s="39"/>
      <c r="I308" s="347">
        <v>6</v>
      </c>
      <c r="J308" s="347"/>
      <c r="K308" s="347"/>
      <c r="L308" s="347"/>
      <c r="M308" s="347"/>
      <c r="N308" s="161">
        <f t="shared" si="246"/>
        <v>1</v>
      </c>
      <c r="O308" s="237">
        <v>11</v>
      </c>
      <c r="P308" s="237">
        <v>15</v>
      </c>
      <c r="Q308" s="160">
        <f>P308-O308+1</f>
        <v>5</v>
      </c>
      <c r="R308" s="160">
        <f t="shared" ref="R308:R332" si="247">Q308*N308*S308</f>
        <v>5</v>
      </c>
      <c r="S308" s="162">
        <f t="shared" ref="S308:S332" si="248">COUNTIF(G308:H308,"&gt;1")</f>
        <v>1</v>
      </c>
      <c r="T308" s="163"/>
      <c r="U308" s="248">
        <f t="shared" ref="U308:U332" si="249">ROUND(IF(V308="TH",R308*0.75),1)+IF(V308="LT",R308)</f>
        <v>5</v>
      </c>
      <c r="V308" s="162" t="s">
        <v>433</v>
      </c>
      <c r="W308" s="241">
        <v>1</v>
      </c>
      <c r="X308" s="162">
        <f>W308*U308</f>
        <v>5</v>
      </c>
      <c r="Y308" s="119"/>
      <c r="Z308" s="321"/>
      <c r="AA308" s="121"/>
    </row>
    <row r="309" spans="1:27" s="14" customFormat="1" ht="21.75" customHeight="1">
      <c r="A309" s="131"/>
      <c r="B309" s="285" t="s">
        <v>443</v>
      </c>
      <c r="C309" s="133">
        <v>1</v>
      </c>
      <c r="D309" s="134" t="s">
        <v>517</v>
      </c>
      <c r="E309" s="286" t="s">
        <v>456</v>
      </c>
      <c r="F309" s="286"/>
      <c r="G309" s="39">
        <v>6</v>
      </c>
      <c r="H309" s="39"/>
      <c r="I309" s="347">
        <v>10</v>
      </c>
      <c r="J309" s="347"/>
      <c r="K309" s="347"/>
      <c r="L309" s="347"/>
      <c r="M309" s="347"/>
      <c r="N309" s="161">
        <f>COUNTIF(I309:M309,"&gt;=1")+IF(I309="C1.1",3)+IF(J309="C1.2",3)+IF(K309="C3",5)+IF(I309="C2.1",3)+IF(J309="C2.2",3)+IF(I309="C1",6)+IF(J309="C2",6)+IF(I309="C.1",5)+IF(J309="C.2",5)</f>
        <v>1</v>
      </c>
      <c r="O309" s="237">
        <v>1</v>
      </c>
      <c r="P309" s="237">
        <v>10</v>
      </c>
      <c r="Q309" s="160">
        <f>P309-O309+1</f>
        <v>10</v>
      </c>
      <c r="R309" s="160">
        <f>Q309*N309*S309</f>
        <v>10</v>
      </c>
      <c r="S309" s="162">
        <f>COUNTIF(G309:H309,"&gt;1")</f>
        <v>1</v>
      </c>
      <c r="T309" s="163"/>
      <c r="U309" s="248">
        <f>ROUND(IF(V309="TH",R309*0.75),1)+IF(V309="LT",R309)</f>
        <v>10</v>
      </c>
      <c r="V309" s="162" t="s">
        <v>433</v>
      </c>
      <c r="W309" s="241">
        <v>1</v>
      </c>
      <c r="X309" s="162">
        <f>W309*U309</f>
        <v>10</v>
      </c>
      <c r="Y309" s="119"/>
      <c r="Z309" s="321"/>
      <c r="AA309" s="121"/>
    </row>
    <row r="310" spans="1:27" s="14" customFormat="1" ht="21.75" customHeight="1">
      <c r="A310" s="131"/>
      <c r="B310" s="285" t="s">
        <v>443</v>
      </c>
      <c r="C310" s="133">
        <v>1</v>
      </c>
      <c r="D310" s="134" t="s">
        <v>517</v>
      </c>
      <c r="E310" s="286" t="s">
        <v>456</v>
      </c>
      <c r="F310" s="286"/>
      <c r="G310" s="39">
        <v>2</v>
      </c>
      <c r="H310" s="39"/>
      <c r="I310" s="347">
        <v>6</v>
      </c>
      <c r="J310" s="347"/>
      <c r="K310" s="347"/>
      <c r="L310" s="347"/>
      <c r="M310" s="347"/>
      <c r="N310" s="161">
        <f t="shared" si="246"/>
        <v>1</v>
      </c>
      <c r="O310" s="237">
        <v>11</v>
      </c>
      <c r="P310" s="237">
        <v>15</v>
      </c>
      <c r="Q310" s="160">
        <f>P310-O310+1</f>
        <v>5</v>
      </c>
      <c r="R310" s="160">
        <f t="shared" si="247"/>
        <v>5</v>
      </c>
      <c r="S310" s="162">
        <f t="shared" si="248"/>
        <v>1</v>
      </c>
      <c r="T310" s="163"/>
      <c r="U310" s="248">
        <f t="shared" si="249"/>
        <v>5</v>
      </c>
      <c r="V310" s="162" t="s">
        <v>433</v>
      </c>
      <c r="W310" s="241">
        <v>1</v>
      </c>
      <c r="X310" s="162">
        <f t="shared" ref="X310:X332" si="250">W310*U310</f>
        <v>5</v>
      </c>
      <c r="Y310" s="119"/>
      <c r="Z310" s="321"/>
      <c r="AA310" s="121"/>
    </row>
    <row r="311" spans="1:27" s="14" customFormat="1" ht="20.25" customHeight="1">
      <c r="A311" s="131"/>
      <c r="B311" s="285" t="s">
        <v>444</v>
      </c>
      <c r="C311" s="133">
        <v>1</v>
      </c>
      <c r="D311" s="134" t="s">
        <v>28</v>
      </c>
      <c r="E311" s="286" t="s">
        <v>456</v>
      </c>
      <c r="F311" s="286"/>
      <c r="G311" s="39">
        <v>4</v>
      </c>
      <c r="H311" s="39"/>
      <c r="I311" s="347">
        <v>3</v>
      </c>
      <c r="J311" s="347"/>
      <c r="K311" s="347"/>
      <c r="L311" s="347"/>
      <c r="M311" s="347"/>
      <c r="N311" s="161">
        <f>COUNTIF(I311:M311,"&gt;=1")+IF(I311="C1.1",3)+IF(J311="C1.2",3)+IF(K311="C3",5)+IF(I311="C2.1",3)+IF(J311="C2.2",3)+IF(I311="C1",6)+IF(J311="C2",6)+IF(I311="C.1",5)+IF(J311="C.2",5)</f>
        <v>1</v>
      </c>
      <c r="O311" s="237">
        <v>1</v>
      </c>
      <c r="P311" s="237">
        <v>10</v>
      </c>
      <c r="Q311" s="160">
        <f>P311-O311+1+IF(O311=20,-3)</f>
        <v>10</v>
      </c>
      <c r="R311" s="160">
        <f>Q311*N311*S311</f>
        <v>10</v>
      </c>
      <c r="S311" s="162">
        <f>COUNTIF(G311:H311,"&gt;1")</f>
        <v>1</v>
      </c>
      <c r="T311" s="163"/>
      <c r="U311" s="248">
        <f>ROUND(IF(V311="TH",R311*0.75),1)+IF(V311="LT",R311)</f>
        <v>10</v>
      </c>
      <c r="V311" s="162" t="s">
        <v>433</v>
      </c>
      <c r="W311" s="241">
        <v>1</v>
      </c>
      <c r="X311" s="162">
        <f>W311*U311</f>
        <v>10</v>
      </c>
      <c r="Y311" s="119"/>
      <c r="Z311" s="320">
        <f>Y440+X463</f>
        <v>423</v>
      </c>
      <c r="AA311" s="121"/>
    </row>
    <row r="312" spans="1:27" s="14" customFormat="1" ht="20.25" customHeight="1">
      <c r="A312" s="131"/>
      <c r="B312" s="285" t="s">
        <v>444</v>
      </c>
      <c r="C312" s="133">
        <v>1</v>
      </c>
      <c r="D312" s="134" t="s">
        <v>28</v>
      </c>
      <c r="E312" s="286" t="s">
        <v>456</v>
      </c>
      <c r="F312" s="286"/>
      <c r="G312" s="39">
        <v>4</v>
      </c>
      <c r="H312" s="39"/>
      <c r="I312" s="347">
        <v>12</v>
      </c>
      <c r="J312" s="347"/>
      <c r="K312" s="347"/>
      <c r="L312" s="347"/>
      <c r="M312" s="347"/>
      <c r="N312" s="161">
        <f t="shared" si="246"/>
        <v>1</v>
      </c>
      <c r="O312" s="237">
        <v>11</v>
      </c>
      <c r="P312" s="237">
        <v>15</v>
      </c>
      <c r="Q312" s="160">
        <f>P312-O312+1+IF(O312=20,-3)</f>
        <v>5</v>
      </c>
      <c r="R312" s="160">
        <f t="shared" si="247"/>
        <v>5</v>
      </c>
      <c r="S312" s="162">
        <f t="shared" si="248"/>
        <v>1</v>
      </c>
      <c r="T312" s="163"/>
      <c r="U312" s="248">
        <f t="shared" si="249"/>
        <v>5</v>
      </c>
      <c r="V312" s="162" t="s">
        <v>433</v>
      </c>
      <c r="W312" s="241">
        <v>1</v>
      </c>
      <c r="X312" s="162">
        <f t="shared" si="250"/>
        <v>5</v>
      </c>
      <c r="Y312" s="119"/>
      <c r="Z312" s="320">
        <f>Y441+X464</f>
        <v>420.8</v>
      </c>
      <c r="AA312" s="121"/>
    </row>
    <row r="313" spans="1:27" s="14" customFormat="1" ht="18.75" customHeight="1">
      <c r="A313" s="131"/>
      <c r="B313" s="285" t="s">
        <v>445</v>
      </c>
      <c r="C313" s="133">
        <v>1</v>
      </c>
      <c r="D313" s="134" t="s">
        <v>37</v>
      </c>
      <c r="E313" s="286" t="s">
        <v>456</v>
      </c>
      <c r="F313" s="286"/>
      <c r="G313" s="39"/>
      <c r="H313" s="39">
        <v>5</v>
      </c>
      <c r="I313" s="347">
        <v>9</v>
      </c>
      <c r="J313" s="347"/>
      <c r="K313" s="347"/>
      <c r="L313" s="347"/>
      <c r="M313" s="347"/>
      <c r="N313" s="161">
        <f>COUNTIF(I313:M313,"&gt;=1")+IF(I313="C1.1",3)+IF(J313="C1.2",3)+IF(K313="C3",5)+IF(I313="C2.1",3)+IF(J313="C2.2",3)+IF(I313="C1",6)+IF(J313="C2",6)+IF(I313="C.1",5)+IF(J313="C.2",5)</f>
        <v>1</v>
      </c>
      <c r="O313" s="237">
        <v>1</v>
      </c>
      <c r="P313" s="237">
        <v>5</v>
      </c>
      <c r="Q313" s="160">
        <f t="shared" ref="Q313:Q332" si="251">P313-O313+1</f>
        <v>5</v>
      </c>
      <c r="R313" s="160">
        <f>Q313*N313*S313</f>
        <v>5</v>
      </c>
      <c r="S313" s="162">
        <f>COUNTIF(G313:H313,"&gt;1")</f>
        <v>1</v>
      </c>
      <c r="T313" s="163"/>
      <c r="U313" s="248">
        <f>ROUND(IF(V313="TH",R313*0.75),1)+IF(V313="LT",R313)</f>
        <v>5</v>
      </c>
      <c r="V313" s="162" t="s">
        <v>433</v>
      </c>
      <c r="W313" s="241">
        <v>1</v>
      </c>
      <c r="X313" s="162">
        <f>W313*U313</f>
        <v>5</v>
      </c>
      <c r="Y313" s="119"/>
      <c r="Z313" s="320">
        <f>Y448+X462</f>
        <v>0</v>
      </c>
      <c r="AA313" s="121"/>
    </row>
    <row r="314" spans="1:27" s="14" customFormat="1" ht="18.75" customHeight="1">
      <c r="A314" s="131"/>
      <c r="B314" s="285" t="s">
        <v>445</v>
      </c>
      <c r="C314" s="133">
        <v>1</v>
      </c>
      <c r="D314" s="134" t="s">
        <v>37</v>
      </c>
      <c r="E314" s="286" t="s">
        <v>456</v>
      </c>
      <c r="F314" s="286"/>
      <c r="G314" s="39"/>
      <c r="H314" s="39">
        <v>7</v>
      </c>
      <c r="I314" s="347">
        <v>4</v>
      </c>
      <c r="J314" s="347"/>
      <c r="K314" s="347"/>
      <c r="L314" s="347"/>
      <c r="M314" s="347"/>
      <c r="N314" s="161">
        <f>COUNTIF(I314:M314,"&gt;=1")+IF(I314="C1.1",3)+IF(J314="C1.2",3)+IF(K314="C3",5)+IF(I314="C2.1",3)+IF(J314="C2.2",3)+IF(I314="C1",6)+IF(J314="C2",6)+IF(I314="C.1",5)+IF(J314="C.2",5)</f>
        <v>1</v>
      </c>
      <c r="O314" s="237">
        <v>6</v>
      </c>
      <c r="P314" s="237">
        <v>10</v>
      </c>
      <c r="Q314" s="160">
        <f t="shared" si="251"/>
        <v>5</v>
      </c>
      <c r="R314" s="160">
        <f>Q314*N314*S314</f>
        <v>5</v>
      </c>
      <c r="S314" s="162">
        <f>COUNTIF(G314:H314,"&gt;1")</f>
        <v>1</v>
      </c>
      <c r="T314" s="163"/>
      <c r="U314" s="248">
        <f>ROUND(IF(V314="TH",R314*0.75),1)+IF(V314="LT",R314)</f>
        <v>5</v>
      </c>
      <c r="V314" s="162" t="s">
        <v>433</v>
      </c>
      <c r="W314" s="241">
        <v>1</v>
      </c>
      <c r="X314" s="162">
        <f>W314*U314</f>
        <v>5</v>
      </c>
      <c r="Y314" s="119"/>
      <c r="Z314" s="320">
        <f>Y449+X463</f>
        <v>0</v>
      </c>
      <c r="AA314" s="121"/>
    </row>
    <row r="315" spans="1:27" s="14" customFormat="1" ht="18.75" customHeight="1">
      <c r="A315" s="131"/>
      <c r="B315" s="285" t="s">
        <v>445</v>
      </c>
      <c r="C315" s="133">
        <v>1</v>
      </c>
      <c r="D315" s="134" t="s">
        <v>37</v>
      </c>
      <c r="E315" s="286" t="s">
        <v>456</v>
      </c>
      <c r="F315" s="286"/>
      <c r="G315" s="39"/>
      <c r="H315" s="39">
        <v>3</v>
      </c>
      <c r="I315" s="347">
        <v>6</v>
      </c>
      <c r="J315" s="347"/>
      <c r="K315" s="347"/>
      <c r="L315" s="347"/>
      <c r="M315" s="347"/>
      <c r="N315" s="161">
        <f t="shared" si="246"/>
        <v>1</v>
      </c>
      <c r="O315" s="237">
        <v>11</v>
      </c>
      <c r="P315" s="237">
        <v>15</v>
      </c>
      <c r="Q315" s="160">
        <f t="shared" si="251"/>
        <v>5</v>
      </c>
      <c r="R315" s="160">
        <f t="shared" si="247"/>
        <v>5</v>
      </c>
      <c r="S315" s="162">
        <f t="shared" si="248"/>
        <v>1</v>
      </c>
      <c r="T315" s="163"/>
      <c r="U315" s="248">
        <f t="shared" si="249"/>
        <v>5</v>
      </c>
      <c r="V315" s="162" t="s">
        <v>433</v>
      </c>
      <c r="W315" s="241">
        <v>1</v>
      </c>
      <c r="X315" s="162">
        <f t="shared" si="250"/>
        <v>5</v>
      </c>
      <c r="Y315" s="119"/>
      <c r="Z315" s="320">
        <f>Y450+X464</f>
        <v>0</v>
      </c>
      <c r="AA315" s="121"/>
    </row>
    <row r="316" spans="1:27" s="14" customFormat="1" ht="14.25" customHeight="1">
      <c r="A316" s="131"/>
      <c r="B316" s="285" t="s">
        <v>446</v>
      </c>
      <c r="C316" s="133">
        <v>1</v>
      </c>
      <c r="D316" s="134" t="s">
        <v>24</v>
      </c>
      <c r="E316" s="286" t="s">
        <v>456</v>
      </c>
      <c r="F316" s="286"/>
      <c r="G316" s="39"/>
      <c r="H316" s="39">
        <v>4</v>
      </c>
      <c r="I316" s="347">
        <v>3</v>
      </c>
      <c r="J316" s="347"/>
      <c r="K316" s="347"/>
      <c r="L316" s="347"/>
      <c r="M316" s="347"/>
      <c r="N316" s="161">
        <f>COUNTIF(I316:M316,"&gt;=1")+IF(I316="C1.1",3)+IF(J316="C1.2",3)+IF(K316="C3",5)+IF(I316="C2.1",3)+IF(J316="C2.2",3)+IF(I316="C1",6)+IF(J316="C2",6)+IF(I316="C.1",5)+IF(J316="C.2",5)</f>
        <v>1</v>
      </c>
      <c r="O316" s="237">
        <v>1</v>
      </c>
      <c r="P316" s="237">
        <v>10</v>
      </c>
      <c r="Q316" s="160">
        <f t="shared" si="251"/>
        <v>10</v>
      </c>
      <c r="R316" s="160">
        <f>Q316*N316*S316</f>
        <v>10</v>
      </c>
      <c r="S316" s="162">
        <f>COUNTIF(G316:H316,"&gt;1")</f>
        <v>1</v>
      </c>
      <c r="T316" s="163"/>
      <c r="U316" s="248">
        <f>ROUND(IF(V316="TH",R316*0.75),1)+IF(V316="LT",R316)</f>
        <v>10</v>
      </c>
      <c r="V316" s="162" t="s">
        <v>433</v>
      </c>
      <c r="W316" s="241">
        <v>1</v>
      </c>
      <c r="X316" s="162">
        <f>W316*U316</f>
        <v>10</v>
      </c>
      <c r="Y316" s="119"/>
      <c r="Z316" s="320">
        <f>Y435+X463</f>
        <v>0</v>
      </c>
      <c r="AA316" s="121"/>
    </row>
    <row r="317" spans="1:27" s="14" customFormat="1" ht="14.25" customHeight="1">
      <c r="A317" s="131"/>
      <c r="B317" s="285" t="s">
        <v>446</v>
      </c>
      <c r="C317" s="133">
        <v>1</v>
      </c>
      <c r="D317" s="134" t="s">
        <v>24</v>
      </c>
      <c r="E317" s="286" t="s">
        <v>456</v>
      </c>
      <c r="F317" s="286"/>
      <c r="G317" s="39"/>
      <c r="H317" s="39">
        <v>4</v>
      </c>
      <c r="I317" s="347">
        <v>6</v>
      </c>
      <c r="J317" s="347"/>
      <c r="K317" s="347"/>
      <c r="L317" s="347"/>
      <c r="M317" s="347"/>
      <c r="N317" s="161">
        <f t="shared" si="246"/>
        <v>1</v>
      </c>
      <c r="O317" s="237">
        <v>11</v>
      </c>
      <c r="P317" s="237">
        <v>15</v>
      </c>
      <c r="Q317" s="160">
        <f t="shared" si="251"/>
        <v>5</v>
      </c>
      <c r="R317" s="160">
        <f t="shared" si="247"/>
        <v>5</v>
      </c>
      <c r="S317" s="162">
        <f t="shared" si="248"/>
        <v>1</v>
      </c>
      <c r="T317" s="163"/>
      <c r="U317" s="248">
        <f t="shared" si="249"/>
        <v>5</v>
      </c>
      <c r="V317" s="162" t="s">
        <v>433</v>
      </c>
      <c r="W317" s="241">
        <v>1</v>
      </c>
      <c r="X317" s="162">
        <f t="shared" si="250"/>
        <v>5</v>
      </c>
      <c r="Y317" s="119"/>
      <c r="Z317" s="320">
        <f>Y436+X464</f>
        <v>0</v>
      </c>
      <c r="AA317" s="121"/>
    </row>
    <row r="318" spans="1:27" s="14" customFormat="1" ht="17.25" customHeight="1">
      <c r="A318" s="131"/>
      <c r="B318" s="285" t="s">
        <v>447</v>
      </c>
      <c r="C318" s="133">
        <v>1</v>
      </c>
      <c r="D318" s="134" t="s">
        <v>25</v>
      </c>
      <c r="E318" s="286" t="s">
        <v>456</v>
      </c>
      <c r="F318" s="286"/>
      <c r="G318" s="39"/>
      <c r="H318" s="39">
        <v>5</v>
      </c>
      <c r="I318" s="347">
        <v>6</v>
      </c>
      <c r="J318" s="347"/>
      <c r="K318" s="347"/>
      <c r="L318" s="347"/>
      <c r="M318" s="347"/>
      <c r="N318" s="161">
        <f>COUNTIF(I318:M318,"&gt;=1")+IF(I318="C1.1",3)+IF(J318="C1.2",3)+IF(K318="C3",5)+IF(I318="C2.1",3)+IF(J318="C2.2",3)+IF(I318="C1",6)+IF(J318="C2",6)+IF(I318="C.1",5)+IF(J318="C.2",5)</f>
        <v>1</v>
      </c>
      <c r="O318" s="237">
        <v>1</v>
      </c>
      <c r="P318" s="237">
        <v>5</v>
      </c>
      <c r="Q318" s="160">
        <f t="shared" si="251"/>
        <v>5</v>
      </c>
      <c r="R318" s="160">
        <f>Q318*N318*S318</f>
        <v>5</v>
      </c>
      <c r="S318" s="162">
        <f>COUNTIF(G318:H318,"&gt;1")</f>
        <v>1</v>
      </c>
      <c r="T318" s="163"/>
      <c r="U318" s="248">
        <f>ROUND(IF(V318="TH",R318*0.75),1)+IF(V318="LT",R318)</f>
        <v>5</v>
      </c>
      <c r="V318" s="162" t="s">
        <v>433</v>
      </c>
      <c r="W318" s="241">
        <v>1</v>
      </c>
      <c r="X318" s="162">
        <f>W318*U318</f>
        <v>5</v>
      </c>
      <c r="Y318" s="119"/>
      <c r="Z318" s="320">
        <f>Y446+X462</f>
        <v>0</v>
      </c>
      <c r="AA318" s="121"/>
    </row>
    <row r="319" spans="1:27" s="14" customFormat="1" ht="17.25" customHeight="1">
      <c r="A319" s="131"/>
      <c r="B319" s="285" t="s">
        <v>447</v>
      </c>
      <c r="C319" s="133">
        <v>1</v>
      </c>
      <c r="D319" s="134" t="s">
        <v>25</v>
      </c>
      <c r="E319" s="286" t="s">
        <v>456</v>
      </c>
      <c r="F319" s="286"/>
      <c r="G319" s="39"/>
      <c r="H319" s="39">
        <v>3</v>
      </c>
      <c r="I319" s="347">
        <v>10</v>
      </c>
      <c r="J319" s="347"/>
      <c r="K319" s="347"/>
      <c r="L319" s="347"/>
      <c r="M319" s="347"/>
      <c r="N319" s="161">
        <f>COUNTIF(I319:M319,"&gt;=1")+IF(I319="C1.1",3)+IF(J319="C1.2",3)+IF(K319="C3",5)+IF(I319="C2.1",3)+IF(J319="C2.2",3)+IF(I319="C1",6)+IF(J319="C2",6)+IF(I319="C.1",5)+IF(J319="C.2",5)</f>
        <v>1</v>
      </c>
      <c r="O319" s="237">
        <v>6</v>
      </c>
      <c r="P319" s="237">
        <v>10</v>
      </c>
      <c r="Q319" s="160">
        <f t="shared" si="251"/>
        <v>5</v>
      </c>
      <c r="R319" s="160">
        <f>Q319*N319*S319</f>
        <v>5</v>
      </c>
      <c r="S319" s="162">
        <f>COUNTIF(G319:H319,"&gt;1")</f>
        <v>1</v>
      </c>
      <c r="T319" s="163"/>
      <c r="U319" s="248">
        <f>ROUND(IF(V319="TH",R319*0.75),1)+IF(V319="LT",R319)</f>
        <v>5</v>
      </c>
      <c r="V319" s="162" t="s">
        <v>433</v>
      </c>
      <c r="W319" s="241">
        <v>1</v>
      </c>
      <c r="X319" s="162">
        <f>W319*U319</f>
        <v>5</v>
      </c>
      <c r="Y319" s="119"/>
      <c r="Z319" s="320">
        <f>Y447+X463</f>
        <v>0</v>
      </c>
      <c r="AA319" s="121"/>
    </row>
    <row r="320" spans="1:27" s="14" customFormat="1" ht="17.25" customHeight="1">
      <c r="A320" s="131"/>
      <c r="B320" s="285" t="s">
        <v>447</v>
      </c>
      <c r="C320" s="133">
        <v>1</v>
      </c>
      <c r="D320" s="134" t="s">
        <v>25</v>
      </c>
      <c r="E320" s="286" t="s">
        <v>456</v>
      </c>
      <c r="F320" s="286"/>
      <c r="G320" s="39"/>
      <c r="H320" s="39">
        <v>7</v>
      </c>
      <c r="I320" s="347">
        <v>12</v>
      </c>
      <c r="J320" s="347"/>
      <c r="K320" s="347"/>
      <c r="L320" s="347"/>
      <c r="M320" s="347"/>
      <c r="N320" s="161">
        <f t="shared" si="246"/>
        <v>1</v>
      </c>
      <c r="O320" s="237">
        <v>11</v>
      </c>
      <c r="P320" s="237">
        <v>15</v>
      </c>
      <c r="Q320" s="160">
        <f t="shared" si="251"/>
        <v>5</v>
      </c>
      <c r="R320" s="160">
        <f t="shared" si="247"/>
        <v>5</v>
      </c>
      <c r="S320" s="162">
        <f t="shared" si="248"/>
        <v>1</v>
      </c>
      <c r="T320" s="163"/>
      <c r="U320" s="248">
        <f t="shared" si="249"/>
        <v>5</v>
      </c>
      <c r="V320" s="162" t="s">
        <v>433</v>
      </c>
      <c r="W320" s="241">
        <v>1</v>
      </c>
      <c r="X320" s="162">
        <f t="shared" si="250"/>
        <v>5</v>
      </c>
      <c r="Y320" s="119"/>
      <c r="Z320" s="320">
        <f>Y448+X464</f>
        <v>0</v>
      </c>
      <c r="AA320" s="121"/>
    </row>
    <row r="321" spans="1:27" s="14" customFormat="1" ht="15.75" customHeight="1">
      <c r="A321" s="131"/>
      <c r="B321" s="285" t="s">
        <v>448</v>
      </c>
      <c r="C321" s="133">
        <v>2</v>
      </c>
      <c r="D321" s="134" t="s">
        <v>516</v>
      </c>
      <c r="E321" s="286" t="s">
        <v>456</v>
      </c>
      <c r="F321" s="286"/>
      <c r="G321" s="39"/>
      <c r="H321" s="39">
        <v>7</v>
      </c>
      <c r="I321" s="347">
        <v>9</v>
      </c>
      <c r="J321" s="347"/>
      <c r="K321" s="347"/>
      <c r="L321" s="347"/>
      <c r="M321" s="347"/>
      <c r="N321" s="161">
        <f>COUNTIF(I321:M321,"&gt;=1")+IF(I321="C1.1",3)+IF(J321="C1.2",3)+IF(K321="C3",5)+IF(I321="C2.1",3)+IF(J321="C2.2",3)+IF(I321="C1",6)+IF(J321="C2",6)+IF(I321="C.1",5)+IF(J321="C.2",5)</f>
        <v>1</v>
      </c>
      <c r="O321" s="237">
        <v>1</v>
      </c>
      <c r="P321" s="237">
        <v>10</v>
      </c>
      <c r="Q321" s="160">
        <f t="shared" si="251"/>
        <v>10</v>
      </c>
      <c r="R321" s="160">
        <f>Q321*N321*S321</f>
        <v>10</v>
      </c>
      <c r="S321" s="162">
        <f>COUNTIF(G321:H321,"&gt;1")</f>
        <v>1</v>
      </c>
      <c r="T321" s="163"/>
      <c r="U321" s="248">
        <f>ROUND(IF(V321="TH",R321*0.75),1)+IF(V321="LT",R321)</f>
        <v>10</v>
      </c>
      <c r="V321" s="162" t="s">
        <v>433</v>
      </c>
      <c r="W321" s="241">
        <v>1</v>
      </c>
      <c r="X321" s="162">
        <f>W321*U321</f>
        <v>10</v>
      </c>
      <c r="Y321" s="119"/>
      <c r="Z321" s="320">
        <f>Y433+X463</f>
        <v>0</v>
      </c>
      <c r="AA321" s="121"/>
    </row>
    <row r="322" spans="1:27" s="14" customFormat="1" ht="15.75" customHeight="1">
      <c r="A322" s="131"/>
      <c r="B322" s="285" t="s">
        <v>448</v>
      </c>
      <c r="C322" s="133">
        <v>2</v>
      </c>
      <c r="D322" s="134" t="s">
        <v>516</v>
      </c>
      <c r="E322" s="286" t="s">
        <v>456</v>
      </c>
      <c r="F322" s="286"/>
      <c r="G322" s="39"/>
      <c r="H322" s="39">
        <v>7</v>
      </c>
      <c r="I322" s="347">
        <v>7</v>
      </c>
      <c r="J322" s="347"/>
      <c r="K322" s="347"/>
      <c r="L322" s="347"/>
      <c r="M322" s="347"/>
      <c r="N322" s="161">
        <f t="shared" si="246"/>
        <v>1</v>
      </c>
      <c r="O322" s="237">
        <v>11</v>
      </c>
      <c r="P322" s="237">
        <v>15</v>
      </c>
      <c r="Q322" s="160">
        <f t="shared" si="251"/>
        <v>5</v>
      </c>
      <c r="R322" s="160">
        <f t="shared" si="247"/>
        <v>5</v>
      </c>
      <c r="S322" s="162">
        <f t="shared" si="248"/>
        <v>1</v>
      </c>
      <c r="T322" s="163"/>
      <c r="U322" s="248">
        <f t="shared" si="249"/>
        <v>5</v>
      </c>
      <c r="V322" s="162" t="s">
        <v>433</v>
      </c>
      <c r="W322" s="241">
        <v>1</v>
      </c>
      <c r="X322" s="162">
        <f t="shared" si="250"/>
        <v>5</v>
      </c>
      <c r="Y322" s="119"/>
      <c r="Z322" s="320">
        <f>Y434+X464</f>
        <v>563.6</v>
      </c>
      <c r="AA322" s="121"/>
    </row>
    <row r="323" spans="1:27" s="14" customFormat="1" ht="17.25" customHeight="1">
      <c r="A323" s="131"/>
      <c r="B323" s="285" t="s">
        <v>449</v>
      </c>
      <c r="C323" s="133">
        <v>1</v>
      </c>
      <c r="D323" s="134" t="s">
        <v>462</v>
      </c>
      <c r="E323" s="286" t="s">
        <v>456</v>
      </c>
      <c r="F323" s="286"/>
      <c r="G323" s="39"/>
      <c r="H323" s="39">
        <v>5</v>
      </c>
      <c r="I323" s="347">
        <v>10</v>
      </c>
      <c r="J323" s="347"/>
      <c r="K323" s="347"/>
      <c r="L323" s="347"/>
      <c r="M323" s="347"/>
      <c r="N323" s="161">
        <f>COUNTIF(I323:M323,"&gt;=1")+IF(I323="C1.1",3)+IF(J323="C1.2",3)+IF(K323="C3",5)+IF(I323="C2.1",3)+IF(J323="C2.2",3)+IF(I323="C1",6)+IF(J323="C2",6)+IF(I323="C.1",5)+IF(J323="C.2",5)</f>
        <v>1</v>
      </c>
      <c r="O323" s="237">
        <v>1</v>
      </c>
      <c r="P323" s="237">
        <v>10</v>
      </c>
      <c r="Q323" s="160">
        <f t="shared" si="251"/>
        <v>10</v>
      </c>
      <c r="R323" s="160">
        <f>Q323*N323*S323</f>
        <v>10</v>
      </c>
      <c r="S323" s="162">
        <f>COUNTIF(G323:H323,"&gt;1")</f>
        <v>1</v>
      </c>
      <c r="T323" s="163"/>
      <c r="U323" s="248">
        <f>ROUND(IF(V323="TH",R323*0.75),1)+IF(V323="LT",R323)</f>
        <v>10</v>
      </c>
      <c r="V323" s="162" t="s">
        <v>433</v>
      </c>
      <c r="W323" s="241">
        <v>1</v>
      </c>
      <c r="X323" s="162">
        <f>W323*U323</f>
        <v>10</v>
      </c>
      <c r="Y323" s="119"/>
      <c r="Z323" s="320">
        <f>Y461+X463</f>
        <v>0</v>
      </c>
      <c r="AA323" s="121"/>
    </row>
    <row r="324" spans="1:27" s="14" customFormat="1" ht="17.25" customHeight="1">
      <c r="A324" s="131"/>
      <c r="B324" s="285" t="s">
        <v>449</v>
      </c>
      <c r="C324" s="133">
        <v>1</v>
      </c>
      <c r="D324" s="134" t="s">
        <v>462</v>
      </c>
      <c r="E324" s="286" t="s">
        <v>456</v>
      </c>
      <c r="F324" s="286"/>
      <c r="G324" s="39"/>
      <c r="H324" s="39">
        <v>5</v>
      </c>
      <c r="I324" s="347">
        <v>12</v>
      </c>
      <c r="J324" s="347"/>
      <c r="K324" s="347"/>
      <c r="L324" s="347"/>
      <c r="M324" s="347"/>
      <c r="N324" s="161">
        <f t="shared" si="246"/>
        <v>1</v>
      </c>
      <c r="O324" s="237">
        <v>11</v>
      </c>
      <c r="P324" s="237">
        <v>15</v>
      </c>
      <c r="Q324" s="160">
        <f t="shared" si="251"/>
        <v>5</v>
      </c>
      <c r="R324" s="160">
        <f t="shared" si="247"/>
        <v>5</v>
      </c>
      <c r="S324" s="162">
        <f t="shared" si="248"/>
        <v>1</v>
      </c>
      <c r="T324" s="163"/>
      <c r="U324" s="248">
        <f t="shared" si="249"/>
        <v>5</v>
      </c>
      <c r="V324" s="162" t="s">
        <v>433</v>
      </c>
      <c r="W324" s="241">
        <v>1</v>
      </c>
      <c r="X324" s="162">
        <f t="shared" si="250"/>
        <v>5</v>
      </c>
      <c r="Y324" s="119"/>
      <c r="Z324" s="320">
        <f>Y462+X464</f>
        <v>0</v>
      </c>
      <c r="AA324" s="121"/>
    </row>
    <row r="325" spans="1:27" s="14" customFormat="1" ht="17.25" customHeight="1">
      <c r="A325" s="131"/>
      <c r="B325" s="285"/>
      <c r="C325" s="133">
        <v>1</v>
      </c>
      <c r="D325" s="134" t="s">
        <v>43</v>
      </c>
      <c r="E325" s="286" t="s">
        <v>456</v>
      </c>
      <c r="F325" s="286"/>
      <c r="G325" s="39"/>
      <c r="H325" s="39"/>
      <c r="I325" s="347"/>
      <c r="J325" s="347"/>
      <c r="K325" s="347"/>
      <c r="L325" s="347"/>
      <c r="M325" s="347"/>
      <c r="N325" s="161">
        <f t="shared" si="246"/>
        <v>0</v>
      </c>
      <c r="O325" s="237"/>
      <c r="P325" s="237"/>
      <c r="Q325" s="160">
        <f t="shared" si="251"/>
        <v>1</v>
      </c>
      <c r="R325" s="160">
        <f t="shared" si="247"/>
        <v>0</v>
      </c>
      <c r="S325" s="162">
        <f t="shared" si="248"/>
        <v>0</v>
      </c>
      <c r="T325" s="163"/>
      <c r="U325" s="248">
        <f t="shared" si="249"/>
        <v>0</v>
      </c>
      <c r="V325" s="162" t="s">
        <v>433</v>
      </c>
      <c r="W325" s="241">
        <v>1</v>
      </c>
      <c r="X325" s="162">
        <f t="shared" si="250"/>
        <v>0</v>
      </c>
      <c r="Y325" s="119"/>
      <c r="Z325" s="320">
        <f>Y460+X464</f>
        <v>0</v>
      </c>
      <c r="AA325" s="121"/>
    </row>
    <row r="326" spans="1:27" s="14" customFormat="1" ht="17.25" customHeight="1">
      <c r="A326" s="131"/>
      <c r="B326" s="285" t="s">
        <v>451</v>
      </c>
      <c r="C326" s="133">
        <v>2</v>
      </c>
      <c r="D326" s="287" t="s">
        <v>518</v>
      </c>
      <c r="E326" s="286" t="s">
        <v>456</v>
      </c>
      <c r="F326" s="286"/>
      <c r="G326" s="39">
        <v>6</v>
      </c>
      <c r="H326" s="39"/>
      <c r="I326" s="347">
        <v>10</v>
      </c>
      <c r="J326" s="347"/>
      <c r="K326" s="347"/>
      <c r="L326" s="347"/>
      <c r="M326" s="347"/>
      <c r="N326" s="161">
        <f t="shared" si="246"/>
        <v>1</v>
      </c>
      <c r="O326" s="237">
        <v>30</v>
      </c>
      <c r="P326" s="237">
        <v>39</v>
      </c>
      <c r="Q326" s="160">
        <f t="shared" si="251"/>
        <v>10</v>
      </c>
      <c r="R326" s="160">
        <f t="shared" si="247"/>
        <v>10</v>
      </c>
      <c r="S326" s="162">
        <f t="shared" si="248"/>
        <v>1</v>
      </c>
      <c r="T326" s="163"/>
      <c r="U326" s="248">
        <f t="shared" si="249"/>
        <v>10</v>
      </c>
      <c r="V326" s="162" t="s">
        <v>433</v>
      </c>
      <c r="W326" s="241">
        <v>1</v>
      </c>
      <c r="X326" s="162">
        <f t="shared" si="250"/>
        <v>10</v>
      </c>
      <c r="Y326" s="119"/>
      <c r="Z326" s="320">
        <f>Y463+X464</f>
        <v>0</v>
      </c>
      <c r="AA326" s="121"/>
    </row>
    <row r="327" spans="1:27" s="14" customFormat="1" ht="14.25" customHeight="1">
      <c r="A327" s="131"/>
      <c r="B327" s="285" t="s">
        <v>455</v>
      </c>
      <c r="C327" s="133">
        <v>1</v>
      </c>
      <c r="D327" s="134" t="s">
        <v>519</v>
      </c>
      <c r="E327" s="286" t="s">
        <v>456</v>
      </c>
      <c r="F327" s="286"/>
      <c r="G327" s="39"/>
      <c r="H327" s="39">
        <v>5</v>
      </c>
      <c r="I327" s="347">
        <v>10</v>
      </c>
      <c r="J327" s="347"/>
      <c r="K327" s="347"/>
      <c r="L327" s="347"/>
      <c r="M327" s="347"/>
      <c r="N327" s="161">
        <f>COUNTIF(I327:M327,"&gt;=1")+IF(I327="C1.1",3)+IF(J327="C1.2",3)+IF(K327="C3",5)+IF(I327="C2.1",3)+IF(J327="C2.2",3)+IF(I327="C1",6)+IF(J327="C2",6)+IF(I327="C.1",5)+IF(J327="C.2",5)</f>
        <v>1</v>
      </c>
      <c r="O327" s="237">
        <v>1</v>
      </c>
      <c r="P327" s="237">
        <v>10</v>
      </c>
      <c r="Q327" s="160">
        <f t="shared" si="251"/>
        <v>10</v>
      </c>
      <c r="R327" s="160">
        <f>Q327*N327*S327</f>
        <v>10</v>
      </c>
      <c r="S327" s="162">
        <f>COUNTIF(G327:H327,"&gt;1")</f>
        <v>1</v>
      </c>
      <c r="T327" s="163"/>
      <c r="U327" s="248">
        <f>ROUND(IF(V327="TH",R327*0.75),1)+IF(V327="LT",R327)</f>
        <v>10</v>
      </c>
      <c r="V327" s="162" t="s">
        <v>433</v>
      </c>
      <c r="W327" s="241">
        <v>1</v>
      </c>
      <c r="X327" s="162">
        <f>W327*U327</f>
        <v>10</v>
      </c>
      <c r="Y327" s="119"/>
      <c r="Z327" s="320">
        <f>Y452+X463</f>
        <v>0</v>
      </c>
      <c r="AA327" s="121"/>
    </row>
    <row r="328" spans="1:27" s="14" customFormat="1" ht="14.25" customHeight="1">
      <c r="A328" s="131"/>
      <c r="B328" s="285" t="s">
        <v>455</v>
      </c>
      <c r="C328" s="133">
        <v>1</v>
      </c>
      <c r="D328" s="134" t="s">
        <v>519</v>
      </c>
      <c r="E328" s="286" t="s">
        <v>456</v>
      </c>
      <c r="F328" s="286"/>
      <c r="G328" s="39"/>
      <c r="H328" s="39">
        <v>5</v>
      </c>
      <c r="I328" s="347">
        <v>12</v>
      </c>
      <c r="J328" s="347"/>
      <c r="K328" s="347"/>
      <c r="L328" s="347"/>
      <c r="M328" s="347"/>
      <c r="N328" s="161">
        <f t="shared" si="246"/>
        <v>1</v>
      </c>
      <c r="O328" s="237">
        <v>11</v>
      </c>
      <c r="P328" s="237">
        <v>15</v>
      </c>
      <c r="Q328" s="160">
        <f t="shared" si="251"/>
        <v>5</v>
      </c>
      <c r="R328" s="160">
        <f t="shared" si="247"/>
        <v>5</v>
      </c>
      <c r="S328" s="162">
        <f t="shared" si="248"/>
        <v>1</v>
      </c>
      <c r="T328" s="163"/>
      <c r="U328" s="248">
        <f t="shared" si="249"/>
        <v>5</v>
      </c>
      <c r="V328" s="162" t="s">
        <v>433</v>
      </c>
      <c r="W328" s="241">
        <v>1</v>
      </c>
      <c r="X328" s="162">
        <f t="shared" si="250"/>
        <v>5</v>
      </c>
      <c r="Y328" s="119"/>
      <c r="Z328" s="320">
        <f>Y453+X464</f>
        <v>0</v>
      </c>
      <c r="AA328" s="121"/>
    </row>
    <row r="329" spans="1:27" s="14" customFormat="1" ht="17.25" customHeight="1">
      <c r="A329" s="131"/>
      <c r="B329" s="285" t="s">
        <v>452</v>
      </c>
      <c r="C329" s="133">
        <v>1</v>
      </c>
      <c r="D329" s="134" t="s">
        <v>465</v>
      </c>
      <c r="E329" s="286" t="s">
        <v>456</v>
      </c>
      <c r="F329" s="286"/>
      <c r="G329" s="39"/>
      <c r="H329" s="39">
        <v>6</v>
      </c>
      <c r="I329" s="347">
        <v>10</v>
      </c>
      <c r="J329" s="347"/>
      <c r="K329" s="347"/>
      <c r="L329" s="347"/>
      <c r="M329" s="347"/>
      <c r="N329" s="161">
        <f>COUNTIF(I329:M329,"&gt;=1")+IF(I329="C1.1",3)+IF(J329="C1.2",3)+IF(K329="C3",5)+IF(I329="C2.1",3)+IF(J329="C2.2",3)+IF(I329="C1",6)+IF(J329="C2",6)+IF(I329="C.1",5)+IF(J329="C.2",5)</f>
        <v>1</v>
      </c>
      <c r="O329" s="237">
        <v>1</v>
      </c>
      <c r="P329" s="237">
        <v>10</v>
      </c>
      <c r="Q329" s="160">
        <f t="shared" si="251"/>
        <v>10</v>
      </c>
      <c r="R329" s="160">
        <f>Q329*N329*S329</f>
        <v>10</v>
      </c>
      <c r="S329" s="162">
        <f>COUNTIF(G329:H329,"&gt;1")</f>
        <v>1</v>
      </c>
      <c r="T329" s="163"/>
      <c r="U329" s="248">
        <f>ROUND(IF(V329="TH",R329*0.75),1)+IF(V329="LT",R329)</f>
        <v>10</v>
      </c>
      <c r="V329" s="162" t="s">
        <v>433</v>
      </c>
      <c r="W329" s="241">
        <v>1</v>
      </c>
      <c r="X329" s="162">
        <f>W329*U329</f>
        <v>10</v>
      </c>
      <c r="Y329" s="119"/>
      <c r="Z329" s="320">
        <f>Y455+X463</f>
        <v>0</v>
      </c>
      <c r="AA329" s="121"/>
    </row>
    <row r="330" spans="1:27" s="14" customFormat="1" ht="17.25" customHeight="1">
      <c r="A330" s="131"/>
      <c r="B330" s="285" t="s">
        <v>452</v>
      </c>
      <c r="C330" s="133">
        <v>1</v>
      </c>
      <c r="D330" s="134" t="s">
        <v>465</v>
      </c>
      <c r="E330" s="286" t="s">
        <v>456</v>
      </c>
      <c r="F330" s="286"/>
      <c r="G330" s="39"/>
      <c r="H330" s="39">
        <v>7</v>
      </c>
      <c r="I330" s="347">
        <v>6</v>
      </c>
      <c r="J330" s="347"/>
      <c r="K330" s="347"/>
      <c r="L330" s="347"/>
      <c r="M330" s="347"/>
      <c r="N330" s="161">
        <f t="shared" si="246"/>
        <v>1</v>
      </c>
      <c r="O330" s="237">
        <v>11</v>
      </c>
      <c r="P330" s="237">
        <v>15</v>
      </c>
      <c r="Q330" s="160">
        <f t="shared" si="251"/>
        <v>5</v>
      </c>
      <c r="R330" s="160">
        <f t="shared" si="247"/>
        <v>5</v>
      </c>
      <c r="S330" s="162">
        <f t="shared" si="248"/>
        <v>1</v>
      </c>
      <c r="T330" s="163"/>
      <c r="U330" s="248">
        <f t="shared" si="249"/>
        <v>5</v>
      </c>
      <c r="V330" s="162" t="s">
        <v>433</v>
      </c>
      <c r="W330" s="241">
        <v>1</v>
      </c>
      <c r="X330" s="162">
        <f t="shared" si="250"/>
        <v>5</v>
      </c>
      <c r="Y330" s="119"/>
      <c r="Z330" s="320">
        <f>Y456+X464</f>
        <v>0</v>
      </c>
      <c r="AA330" s="121"/>
    </row>
    <row r="331" spans="1:27" s="14" customFormat="1" ht="17.25" customHeight="1">
      <c r="A331" s="131"/>
      <c r="B331" s="285" t="s">
        <v>453</v>
      </c>
      <c r="C331" s="133">
        <v>2</v>
      </c>
      <c r="D331" s="134" t="s">
        <v>520</v>
      </c>
      <c r="E331" s="286" t="s">
        <v>456</v>
      </c>
      <c r="F331" s="286"/>
      <c r="G331" s="39">
        <v>2</v>
      </c>
      <c r="H331" s="39"/>
      <c r="I331" s="347">
        <v>5</v>
      </c>
      <c r="J331" s="347"/>
      <c r="K331" s="347"/>
      <c r="L331" s="347"/>
      <c r="M331" s="347"/>
      <c r="N331" s="161">
        <f t="shared" si="246"/>
        <v>1</v>
      </c>
      <c r="O331" s="237">
        <v>30</v>
      </c>
      <c r="P331" s="237">
        <v>44</v>
      </c>
      <c r="Q331" s="160">
        <f t="shared" si="251"/>
        <v>15</v>
      </c>
      <c r="R331" s="160">
        <f t="shared" si="247"/>
        <v>15</v>
      </c>
      <c r="S331" s="162">
        <f t="shared" si="248"/>
        <v>1</v>
      </c>
      <c r="T331" s="163"/>
      <c r="U331" s="248">
        <f t="shared" si="249"/>
        <v>15</v>
      </c>
      <c r="V331" s="162" t="s">
        <v>433</v>
      </c>
      <c r="W331" s="241">
        <v>1</v>
      </c>
      <c r="X331" s="162">
        <f t="shared" si="250"/>
        <v>15</v>
      </c>
      <c r="Y331" s="119"/>
      <c r="Z331" s="321"/>
      <c r="AA331" s="121"/>
    </row>
    <row r="332" spans="1:27" s="14" customFormat="1" ht="17.25" customHeight="1">
      <c r="A332" s="108"/>
      <c r="B332" s="367" t="s">
        <v>439</v>
      </c>
      <c r="C332" s="110">
        <v>1</v>
      </c>
      <c r="D332" s="111" t="s">
        <v>461</v>
      </c>
      <c r="E332" s="370" t="s">
        <v>456</v>
      </c>
      <c r="F332" s="370"/>
      <c r="G332" s="39">
        <v>2</v>
      </c>
      <c r="H332" s="39"/>
      <c r="I332" s="347">
        <v>10</v>
      </c>
      <c r="J332" s="347"/>
      <c r="K332" s="347"/>
      <c r="L332" s="347"/>
      <c r="M332" s="347"/>
      <c r="N332" s="161">
        <f t="shared" si="246"/>
        <v>1</v>
      </c>
      <c r="O332" s="237">
        <v>1</v>
      </c>
      <c r="P332" s="237">
        <v>15</v>
      </c>
      <c r="Q332" s="160">
        <f t="shared" si="251"/>
        <v>15</v>
      </c>
      <c r="R332" s="160">
        <f t="shared" si="247"/>
        <v>15</v>
      </c>
      <c r="S332" s="162">
        <f t="shared" si="248"/>
        <v>1</v>
      </c>
      <c r="T332" s="163"/>
      <c r="U332" s="248">
        <f t="shared" si="249"/>
        <v>15</v>
      </c>
      <c r="V332" s="162" t="s">
        <v>433</v>
      </c>
      <c r="W332" s="241">
        <v>1</v>
      </c>
      <c r="X332" s="162">
        <f t="shared" si="250"/>
        <v>15</v>
      </c>
      <c r="Y332" s="119"/>
      <c r="Z332" s="320">
        <f>Y378+X393</f>
        <v>0</v>
      </c>
      <c r="AA332" s="121"/>
    </row>
    <row r="333" spans="1:27" s="14" customFormat="1" ht="15" customHeight="1">
      <c r="A333" s="131"/>
      <c r="B333" s="278" t="s">
        <v>459</v>
      </c>
      <c r="C333" s="133">
        <v>2</v>
      </c>
      <c r="D333" s="134" t="s">
        <v>550</v>
      </c>
      <c r="E333" s="286" t="s">
        <v>456</v>
      </c>
      <c r="F333" s="286"/>
      <c r="G333" s="39"/>
      <c r="H333" s="39"/>
      <c r="I333" s="347"/>
      <c r="J333" s="347"/>
      <c r="K333" s="347"/>
      <c r="L333" s="347"/>
      <c r="M333" s="347"/>
      <c r="N333" s="161"/>
      <c r="O333" s="237"/>
      <c r="P333" s="237"/>
      <c r="Q333" s="160"/>
      <c r="R333" s="160"/>
      <c r="S333" s="162"/>
      <c r="T333" s="163"/>
      <c r="U333" s="248"/>
      <c r="V333" s="162"/>
      <c r="W333" s="118"/>
      <c r="X333" s="162"/>
      <c r="Y333" s="119"/>
      <c r="Z333" s="321"/>
      <c r="AA333" s="121"/>
    </row>
    <row r="334" spans="1:27" s="14" customFormat="1" ht="17.25" customHeight="1">
      <c r="A334" s="108"/>
      <c r="B334" s="367" t="s">
        <v>559</v>
      </c>
      <c r="C334" s="110">
        <v>1</v>
      </c>
      <c r="D334" s="111" t="s">
        <v>551</v>
      </c>
      <c r="E334" s="370" t="s">
        <v>456</v>
      </c>
      <c r="F334" s="370"/>
      <c r="G334" s="39"/>
      <c r="H334" s="39">
        <v>5</v>
      </c>
      <c r="I334" s="347">
        <v>11</v>
      </c>
      <c r="J334" s="347"/>
      <c r="K334" s="347"/>
      <c r="L334" s="347"/>
      <c r="M334" s="347"/>
      <c r="N334" s="161">
        <f>COUNTIF(I334:M334,"&gt;=1")+IF(I334="C1.1",3)+IF(J334="C1.2",3)+IF(K334="C3",5)+IF(I334="C2.1",3)+IF(J334="C2.2",3)+IF(I334="C1",6)+IF(J334="C2",6)+IF(I334="C.1",5)+IF(J334="C.2",5)</f>
        <v>1</v>
      </c>
      <c r="O334" s="237">
        <v>1</v>
      </c>
      <c r="P334" s="237">
        <v>15</v>
      </c>
      <c r="Q334" s="160">
        <f>P334-O334+1+IF(O334=20,-3)</f>
        <v>15</v>
      </c>
      <c r="R334" s="160">
        <f>Q334*N334*S334</f>
        <v>15</v>
      </c>
      <c r="S334" s="162">
        <f>COUNTIF(G334:H334,"&gt;1")</f>
        <v>1</v>
      </c>
      <c r="T334" s="163"/>
      <c r="U334" s="248">
        <f>ROUND(IF(V334="TH",R334*0.75),1)+IF(V334="LT",R334)</f>
        <v>15</v>
      </c>
      <c r="V334" s="162" t="s">
        <v>433</v>
      </c>
      <c r="W334" s="241">
        <v>1</v>
      </c>
      <c r="X334" s="162">
        <f>W334*U334</f>
        <v>15</v>
      </c>
      <c r="Y334" s="119"/>
      <c r="Z334" s="321"/>
      <c r="AA334" s="121"/>
    </row>
    <row r="335" spans="1:27" s="14" customFormat="1" ht="17.25" customHeight="1">
      <c r="A335" s="280"/>
      <c r="B335" s="278"/>
      <c r="C335" s="133"/>
      <c r="D335" s="287"/>
      <c r="E335" s="286"/>
      <c r="F335" s="286"/>
      <c r="G335" s="39"/>
      <c r="H335" s="39"/>
      <c r="I335" s="347"/>
      <c r="J335" s="347"/>
      <c r="K335" s="347"/>
      <c r="L335" s="347"/>
      <c r="M335" s="347"/>
      <c r="N335" s="161"/>
      <c r="O335" s="237"/>
      <c r="P335" s="237"/>
      <c r="Q335" s="160"/>
      <c r="R335" s="160"/>
      <c r="S335" s="162"/>
      <c r="T335" s="163"/>
      <c r="U335" s="248"/>
      <c r="V335" s="162"/>
      <c r="W335" s="241"/>
      <c r="X335" s="162"/>
      <c r="Y335" s="119"/>
      <c r="Z335" s="320"/>
      <c r="AA335" s="121"/>
    </row>
    <row r="336" spans="1:27" s="14" customFormat="1" ht="17.25" customHeight="1">
      <c r="A336" s="280"/>
      <c r="B336" s="278"/>
      <c r="C336" s="133"/>
      <c r="D336" s="287"/>
      <c r="E336" s="286"/>
      <c r="F336" s="286"/>
      <c r="G336" s="39"/>
      <c r="H336" s="39"/>
      <c r="I336" s="347"/>
      <c r="J336" s="347"/>
      <c r="K336" s="347"/>
      <c r="L336" s="347"/>
      <c r="M336" s="347"/>
      <c r="N336" s="161"/>
      <c r="O336" s="237"/>
      <c r="P336" s="237"/>
      <c r="Q336" s="160"/>
      <c r="R336" s="160"/>
      <c r="S336" s="162"/>
      <c r="T336" s="163"/>
      <c r="U336" s="248"/>
      <c r="V336" s="162"/>
      <c r="W336" s="241"/>
      <c r="X336" s="162"/>
      <c r="Y336" s="119"/>
      <c r="Z336" s="320"/>
      <c r="AA336" s="121"/>
    </row>
    <row r="337" spans="1:27" s="346" customFormat="1" ht="18" customHeight="1">
      <c r="A337" s="334"/>
      <c r="B337" s="335"/>
      <c r="C337" s="336"/>
      <c r="D337" s="337" t="s">
        <v>558</v>
      </c>
      <c r="E337" s="338"/>
      <c r="F337" s="338"/>
      <c r="G337" s="329"/>
      <c r="H337" s="329"/>
      <c r="I337" s="347"/>
      <c r="J337" s="347"/>
      <c r="K337" s="347"/>
      <c r="L337" s="347"/>
      <c r="M337" s="347"/>
      <c r="N337" s="339"/>
      <c r="O337" s="336"/>
      <c r="P337" s="336"/>
      <c r="Q337" s="336"/>
      <c r="R337" s="336"/>
      <c r="S337" s="340"/>
      <c r="T337" s="341"/>
      <c r="U337" s="342"/>
      <c r="V337" s="340"/>
      <c r="W337" s="340"/>
      <c r="X337" s="340"/>
      <c r="Y337" s="343"/>
      <c r="Z337" s="344"/>
      <c r="AA337" s="345"/>
    </row>
    <row r="338" spans="1:27" s="14" customFormat="1" ht="18" customHeight="1">
      <c r="A338" s="372"/>
      <c r="B338" s="363" t="s">
        <v>322</v>
      </c>
      <c r="C338" s="372"/>
      <c r="D338" s="372" t="s">
        <v>548</v>
      </c>
      <c r="E338" s="364" t="s">
        <v>456</v>
      </c>
      <c r="F338" s="365"/>
      <c r="G338" s="39"/>
      <c r="H338" s="39">
        <v>5</v>
      </c>
      <c r="I338" s="347">
        <v>4</v>
      </c>
      <c r="J338" s="347"/>
      <c r="K338" s="347"/>
      <c r="L338" s="347"/>
      <c r="M338" s="347"/>
      <c r="N338" s="161">
        <f>COUNTIF(I338:M338,"&gt;=1")+IF(I338="C1.1",3)+IF(J338="C1.2",3)+IF(K338="C3",5)+IF(I338="C2.1",3)+IF(J338="C2.2",3)+IF(I338="C1",6)+IF(J338="C2",6)+IF(I338="C.1",5)+IF(J338="C.2",5)</f>
        <v>1</v>
      </c>
      <c r="O338" s="237">
        <v>1</v>
      </c>
      <c r="P338" s="237">
        <v>15</v>
      </c>
      <c r="Q338" s="240">
        <f>P338-O338+1</f>
        <v>15</v>
      </c>
      <c r="R338" s="240">
        <f>Q338*N338*S338</f>
        <v>15</v>
      </c>
      <c r="S338" s="162">
        <f>COUNTIF(G338:H338,"&gt;1")</f>
        <v>1</v>
      </c>
      <c r="T338" s="242"/>
      <c r="U338" s="243">
        <f>ROUND(IF(V338="TH",R338*0.75),1)+IF(V338="LT",R338)</f>
        <v>15</v>
      </c>
      <c r="V338" s="241" t="s">
        <v>433</v>
      </c>
      <c r="W338" s="241">
        <v>1</v>
      </c>
      <c r="X338" s="241">
        <f>W338*U338</f>
        <v>15</v>
      </c>
      <c r="Y338" s="119"/>
      <c r="Z338" s="320"/>
      <c r="AA338" s="121"/>
    </row>
    <row r="339" spans="1:27" s="14" customFormat="1" ht="17.25" customHeight="1">
      <c r="A339" s="372"/>
      <c r="B339" s="363" t="s">
        <v>321</v>
      </c>
      <c r="C339" s="372"/>
      <c r="D339" s="372" t="s">
        <v>549</v>
      </c>
      <c r="E339" s="364" t="s">
        <v>456</v>
      </c>
      <c r="F339" s="365"/>
      <c r="G339" s="39">
        <v>4</v>
      </c>
      <c r="H339" s="39"/>
      <c r="I339" s="347">
        <v>6</v>
      </c>
      <c r="J339" s="347"/>
      <c r="K339" s="347"/>
      <c r="L339" s="347"/>
      <c r="M339" s="347"/>
      <c r="N339" s="161">
        <f>COUNTIF(I339:M339,"&gt;=1")+IF(I339="C1.1",3)+IF(J339="C1.2",3)+IF(K339="C3",5)+IF(I339="C2.1",3)+IF(J339="C2.2",3)+IF(I339="C1",6)+IF(J339="C2",6)+IF(I339="C.1",5)+IF(J339="C.2",5)</f>
        <v>1</v>
      </c>
      <c r="O339" s="237">
        <v>1</v>
      </c>
      <c r="P339" s="237">
        <v>15</v>
      </c>
      <c r="Q339" s="240">
        <f>P339-O339+1</f>
        <v>15</v>
      </c>
      <c r="R339" s="240">
        <f>Q339*N339*S339</f>
        <v>15</v>
      </c>
      <c r="S339" s="162">
        <f>COUNTIF(G339:H339,"&gt;1")</f>
        <v>1</v>
      </c>
      <c r="T339" s="242"/>
      <c r="U339" s="243">
        <f>ROUND(IF(V339="TH",R339*0.75),1)+IF(V339="LT",R339)</f>
        <v>15</v>
      </c>
      <c r="V339" s="241" t="s">
        <v>433</v>
      </c>
      <c r="W339" s="241">
        <v>1</v>
      </c>
      <c r="X339" s="241">
        <f>W339*U339</f>
        <v>15</v>
      </c>
      <c r="Y339" s="119"/>
      <c r="Z339" s="320"/>
      <c r="AA339" s="121"/>
    </row>
    <row r="340" spans="1:27" s="14" customFormat="1" ht="18.75" customHeight="1">
      <c r="A340" s="355"/>
      <c r="B340" s="276" t="s">
        <v>409</v>
      </c>
      <c r="C340" s="354">
        <v>1</v>
      </c>
      <c r="D340" s="356" t="s">
        <v>26</v>
      </c>
      <c r="E340" s="356" t="s">
        <v>456</v>
      </c>
      <c r="F340" s="359"/>
      <c r="G340" s="39"/>
      <c r="H340" s="39"/>
      <c r="I340" s="347"/>
      <c r="J340" s="347"/>
      <c r="K340" s="347"/>
      <c r="L340" s="347"/>
      <c r="M340" s="347"/>
      <c r="N340" s="161"/>
      <c r="O340" s="237"/>
      <c r="P340" s="237"/>
      <c r="Q340" s="160"/>
      <c r="R340" s="160"/>
      <c r="S340" s="162"/>
      <c r="T340" s="163"/>
      <c r="U340" s="248"/>
      <c r="V340" s="162"/>
      <c r="W340" s="241"/>
      <c r="X340" s="162"/>
      <c r="Y340" s="119"/>
      <c r="Z340" s="320"/>
      <c r="AA340" s="121"/>
    </row>
    <row r="341" spans="1:27" s="14" customFormat="1" ht="18.75" customHeight="1">
      <c r="A341" s="372"/>
      <c r="B341" s="372"/>
      <c r="C341" s="372"/>
      <c r="D341" s="372"/>
      <c r="E341" s="364"/>
      <c r="F341" s="365"/>
      <c r="G341" s="39"/>
      <c r="H341" s="39"/>
      <c r="I341" s="347"/>
      <c r="J341" s="347"/>
      <c r="K341" s="347"/>
      <c r="L341" s="347"/>
      <c r="M341" s="347"/>
      <c r="N341" s="161"/>
      <c r="O341" s="237"/>
      <c r="P341" s="237"/>
      <c r="Q341" s="160"/>
      <c r="R341" s="160"/>
      <c r="S341" s="162"/>
      <c r="T341" s="163"/>
      <c r="U341" s="248"/>
      <c r="V341" s="162"/>
      <c r="W341" s="241"/>
      <c r="X341" s="162"/>
      <c r="Y341" s="119"/>
      <c r="Z341" s="320"/>
      <c r="AA341" s="121"/>
    </row>
    <row r="342" spans="1:27" s="14" customFormat="1" ht="18.75" customHeight="1">
      <c r="A342" s="372"/>
      <c r="B342" s="372"/>
      <c r="C342" s="372"/>
      <c r="D342" s="372"/>
      <c r="E342" s="364"/>
      <c r="F342" s="365"/>
      <c r="G342" s="39"/>
      <c r="H342" s="39"/>
      <c r="I342" s="347"/>
      <c r="J342" s="347"/>
      <c r="K342" s="347"/>
      <c r="L342" s="347"/>
      <c r="M342" s="347"/>
      <c r="N342" s="161"/>
      <c r="O342" s="237"/>
      <c r="P342" s="237"/>
      <c r="Q342" s="160"/>
      <c r="R342" s="160"/>
      <c r="S342" s="162"/>
      <c r="T342" s="163"/>
      <c r="U342" s="248"/>
      <c r="V342" s="162"/>
      <c r="W342" s="241"/>
      <c r="X342" s="162"/>
      <c r="Y342" s="119"/>
      <c r="Z342" s="320"/>
      <c r="AA342" s="121"/>
    </row>
    <row r="343" spans="1:27" s="14" customFormat="1" ht="18.75" customHeight="1">
      <c r="A343" s="280"/>
      <c r="B343" s="278"/>
      <c r="C343" s="133"/>
      <c r="D343" s="287"/>
      <c r="E343" s="286"/>
      <c r="F343" s="286"/>
      <c r="G343" s="39"/>
      <c r="H343" s="39"/>
      <c r="I343" s="347"/>
      <c r="J343" s="347"/>
      <c r="K343" s="347"/>
      <c r="L343" s="347"/>
      <c r="M343" s="347"/>
      <c r="N343" s="161"/>
      <c r="O343" s="237"/>
      <c r="P343" s="237"/>
      <c r="Q343" s="160"/>
      <c r="R343" s="160"/>
      <c r="S343" s="162"/>
      <c r="T343" s="163"/>
      <c r="U343" s="248"/>
      <c r="V343" s="162"/>
      <c r="W343" s="241"/>
      <c r="X343" s="162"/>
      <c r="Y343" s="119"/>
      <c r="Z343" s="320"/>
      <c r="AA343" s="121"/>
    </row>
    <row r="344" spans="1:27" s="271" customFormat="1" ht="17.25" customHeight="1">
      <c r="A344" s="267"/>
      <c r="B344" s="268"/>
      <c r="C344" s="269">
        <v>2</v>
      </c>
      <c r="D344" s="270" t="s">
        <v>458</v>
      </c>
      <c r="F344" s="274">
        <f t="shared" ref="F344:R344" si="252">SUBTOTAL(9,F2:F343)</f>
        <v>495</v>
      </c>
      <c r="G344" s="274">
        <f t="shared" si="252"/>
        <v>602</v>
      </c>
      <c r="H344" s="274">
        <f t="shared" si="252"/>
        <v>679</v>
      </c>
      <c r="I344" s="274">
        <f t="shared" si="252"/>
        <v>766</v>
      </c>
      <c r="J344" s="274">
        <f t="shared" si="252"/>
        <v>603</v>
      </c>
      <c r="K344" s="274">
        <f t="shared" si="252"/>
        <v>635</v>
      </c>
      <c r="L344" s="274">
        <f t="shared" si="252"/>
        <v>197</v>
      </c>
      <c r="M344" s="274">
        <f t="shared" si="252"/>
        <v>115</v>
      </c>
      <c r="N344" s="274">
        <f t="shared" si="252"/>
        <v>1267</v>
      </c>
      <c r="O344" s="274">
        <f t="shared" si="252"/>
        <v>4466</v>
      </c>
      <c r="P344" s="274">
        <f t="shared" si="252"/>
        <v>6265</v>
      </c>
      <c r="Q344" s="274">
        <f t="shared" si="252"/>
        <v>1938</v>
      </c>
      <c r="R344" s="274">
        <f t="shared" si="252"/>
        <v>10083</v>
      </c>
      <c r="S344" s="266"/>
      <c r="T344" s="273"/>
      <c r="U344" s="274"/>
      <c r="V344" s="266"/>
      <c r="W344" s="266"/>
      <c r="X344" s="274">
        <f>SUBTOTAL(9,X2:X343)</f>
        <v>9069.5</v>
      </c>
      <c r="Y344" s="275"/>
    </row>
    <row r="345" spans="1:27" s="265" customFormat="1" ht="12" customHeight="1">
      <c r="A345" s="288"/>
      <c r="B345" s="282" t="s">
        <v>456</v>
      </c>
      <c r="C345" s="289"/>
      <c r="D345" s="290"/>
      <c r="E345" s="291"/>
      <c r="F345" s="291"/>
      <c r="G345" s="39"/>
      <c r="H345" s="39"/>
      <c r="I345" s="347"/>
      <c r="J345" s="347"/>
      <c r="K345" s="347"/>
      <c r="L345" s="347"/>
      <c r="M345" s="347"/>
      <c r="N345" s="161">
        <f t="shared" ref="N345:N363" si="253">COUNTIF(I345:M345,"&gt;=1")+IF(I345="C1.1",3)+IF(J345="C1.2",3)+IF(K345="C3",5)+IF(I345="C2.1",3)+IF(J345="C2.2",3)+IF(I345="C1",6)+IF(J345="C2",6)+IF(I345="C.1",5)+IF(J345="C.2",5)</f>
        <v>0</v>
      </c>
      <c r="O345" s="237"/>
      <c r="P345" s="237"/>
      <c r="Q345" s="258"/>
      <c r="R345" s="258"/>
      <c r="S345" s="260"/>
      <c r="T345" s="261"/>
      <c r="U345" s="262"/>
      <c r="V345" s="260"/>
      <c r="W345" s="241">
        <v>1</v>
      </c>
      <c r="X345" s="260"/>
      <c r="Y345" s="263"/>
      <c r="Z345" s="264"/>
      <c r="AA345" s="259"/>
    </row>
    <row r="346" spans="1:27" s="14" customFormat="1" ht="18.75" customHeight="1">
      <c r="A346" s="280" t="s">
        <v>457</v>
      </c>
      <c r="B346" s="278" t="s">
        <v>463</v>
      </c>
      <c r="C346" s="133">
        <v>2</v>
      </c>
      <c r="D346" s="287" t="s">
        <v>48</v>
      </c>
      <c r="E346" s="286" t="s">
        <v>456</v>
      </c>
      <c r="F346" s="286"/>
      <c r="G346" s="39">
        <v>5</v>
      </c>
      <c r="H346" s="39"/>
      <c r="I346" s="347">
        <v>5</v>
      </c>
      <c r="J346" s="347"/>
      <c r="K346" s="347"/>
      <c r="L346" s="347"/>
      <c r="M346" s="347"/>
      <c r="N346" s="161">
        <f t="shared" si="253"/>
        <v>1</v>
      </c>
      <c r="O346" s="237">
        <v>20</v>
      </c>
      <c r="P346" s="237">
        <v>33</v>
      </c>
      <c r="Q346" s="160">
        <f>P346-O346+1+IF(O346=20,-3)</f>
        <v>11</v>
      </c>
      <c r="R346" s="160">
        <f t="shared" ref="R346:R381" si="254">Q346*N346*S346</f>
        <v>11</v>
      </c>
      <c r="S346" s="162">
        <f t="shared" ref="S346:S381" si="255">COUNTIF(G346:H346,"&gt;1")</f>
        <v>1</v>
      </c>
      <c r="T346" s="163"/>
      <c r="U346" s="248">
        <f t="shared" ref="U346:U381" si="256">ROUND(IF(V346="TH",R346*0.75),1)+IF(V346="LT",R346)</f>
        <v>11</v>
      </c>
      <c r="V346" s="162" t="s">
        <v>433</v>
      </c>
      <c r="W346" s="241">
        <v>1</v>
      </c>
      <c r="X346" s="162">
        <f>W346*U346</f>
        <v>11</v>
      </c>
      <c r="Y346" s="119"/>
      <c r="Z346" s="320">
        <f>Y410+X442</f>
        <v>9959.4999999999964</v>
      </c>
      <c r="AA346" s="121"/>
    </row>
    <row r="347" spans="1:27" s="14" customFormat="1" ht="18.75" customHeight="1">
      <c r="A347" s="280"/>
      <c r="B347" s="278" t="s">
        <v>464</v>
      </c>
      <c r="C347" s="133">
        <v>2</v>
      </c>
      <c r="D347" s="279" t="s">
        <v>23</v>
      </c>
      <c r="E347" s="286" t="s">
        <v>456</v>
      </c>
      <c r="F347" s="286"/>
      <c r="G347" s="39">
        <v>7</v>
      </c>
      <c r="H347" s="39"/>
      <c r="I347" s="347">
        <v>4</v>
      </c>
      <c r="J347" s="347"/>
      <c r="K347" s="347"/>
      <c r="L347" s="347"/>
      <c r="M347" s="347"/>
      <c r="N347" s="161">
        <f>COUNTIF(I347:M347,"&gt;=1")+IF(I347="C1.1",3)+IF(J347="C1.2",3)+IF(K347="C3",5)+IF(I347="C2.1",3)+IF(J347="C2.2",3)+IF(I347="C1",6)+IF(J347="C2",6)+IF(I347="C.1",5)+IF(J347="C.2",5)+IF(J347="C1",6)+IF(I347="C2",6)</f>
        <v>1</v>
      </c>
      <c r="O347" s="237">
        <v>20</v>
      </c>
      <c r="P347" s="237">
        <v>33</v>
      </c>
      <c r="Q347" s="160">
        <f>P347-O347+1+IF(O347=20,-3)</f>
        <v>11</v>
      </c>
      <c r="R347" s="160">
        <f t="shared" si="254"/>
        <v>11</v>
      </c>
      <c r="S347" s="162">
        <f>COUNTIF(G347:H347,"&gt;1")</f>
        <v>1</v>
      </c>
      <c r="T347" s="163"/>
      <c r="U347" s="248">
        <f t="shared" si="256"/>
        <v>11</v>
      </c>
      <c r="V347" s="162" t="s">
        <v>433</v>
      </c>
      <c r="W347" s="241">
        <v>1</v>
      </c>
      <c r="X347" s="162">
        <f t="shared" ref="X347:X365" si="257">W347*U347</f>
        <v>11</v>
      </c>
      <c r="Y347" s="119"/>
      <c r="Z347" s="321"/>
      <c r="AA347" s="121"/>
    </row>
    <row r="348" spans="1:27" s="14" customFormat="1" ht="18.75" customHeight="1">
      <c r="A348" s="280"/>
      <c r="B348" s="278" t="s">
        <v>466</v>
      </c>
      <c r="C348" s="133">
        <v>2</v>
      </c>
      <c r="D348" s="279" t="s">
        <v>40</v>
      </c>
      <c r="E348" s="286" t="s">
        <v>456</v>
      </c>
      <c r="F348" s="286"/>
      <c r="G348" s="39">
        <v>5</v>
      </c>
      <c r="H348" s="39"/>
      <c r="I348" s="347">
        <v>6</v>
      </c>
      <c r="J348" s="347"/>
      <c r="K348" s="347"/>
      <c r="L348" s="347"/>
      <c r="M348" s="347"/>
      <c r="N348" s="161">
        <f>COUNTIF(I348:M348,"&gt;=1")+IF(I348="C1.1",3)+IF(J348="C1.2",3)+IF(K348="C3",5)+IF(I348="C2.1",3)+IF(J348="C2.2",3)+IF(I348="C1",6)+IF(J348="C2",6)+IF(I348="C.1",5)+IF(J348="C.2",5)+IF(J348="C1",6)+IF(I348="C2",6)</f>
        <v>1</v>
      </c>
      <c r="O348" s="237">
        <v>20</v>
      </c>
      <c r="P348" s="237">
        <v>32</v>
      </c>
      <c r="Q348" s="160">
        <f>P348-O348+1+IF(O348=20,-3)</f>
        <v>10</v>
      </c>
      <c r="R348" s="160">
        <f t="shared" si="254"/>
        <v>10</v>
      </c>
      <c r="S348" s="162">
        <f t="shared" si="255"/>
        <v>1</v>
      </c>
      <c r="T348" s="163"/>
      <c r="U348" s="248">
        <f t="shared" si="256"/>
        <v>10</v>
      </c>
      <c r="V348" s="162" t="s">
        <v>433</v>
      </c>
      <c r="W348" s="241">
        <v>1</v>
      </c>
      <c r="X348" s="162">
        <f t="shared" si="257"/>
        <v>10</v>
      </c>
      <c r="Y348" s="119"/>
      <c r="Z348" s="320">
        <f>X442+Y429</f>
        <v>10020.799999999996</v>
      </c>
      <c r="AA348" s="121"/>
    </row>
    <row r="349" spans="1:27" s="14" customFormat="1" ht="18.75" customHeight="1">
      <c r="A349" s="280" t="s">
        <v>457</v>
      </c>
      <c r="B349" s="285" t="s">
        <v>333</v>
      </c>
      <c r="C349" s="133">
        <v>2</v>
      </c>
      <c r="D349" s="279" t="s">
        <v>10</v>
      </c>
      <c r="E349" s="286" t="s">
        <v>456</v>
      </c>
      <c r="F349" s="286"/>
      <c r="G349" s="302">
        <v>3</v>
      </c>
      <c r="H349" s="39"/>
      <c r="I349" s="347">
        <v>17</v>
      </c>
      <c r="J349" s="347"/>
      <c r="K349" s="347"/>
      <c r="L349" s="347"/>
      <c r="M349" s="347"/>
      <c r="N349" s="161">
        <f t="shared" si="253"/>
        <v>1</v>
      </c>
      <c r="O349" s="237">
        <v>20</v>
      </c>
      <c r="P349" s="237">
        <v>33</v>
      </c>
      <c r="Q349" s="160">
        <f>P349-O349+1+IF(O349=20,-3)</f>
        <v>11</v>
      </c>
      <c r="R349" s="160">
        <f t="shared" si="254"/>
        <v>11</v>
      </c>
      <c r="S349" s="162">
        <f t="shared" si="255"/>
        <v>1</v>
      </c>
      <c r="T349" s="163"/>
      <c r="U349" s="248">
        <f t="shared" si="256"/>
        <v>11</v>
      </c>
      <c r="V349" s="162" t="s">
        <v>433</v>
      </c>
      <c r="W349" s="241">
        <v>1</v>
      </c>
      <c r="X349" s="162">
        <f t="shared" si="257"/>
        <v>11</v>
      </c>
      <c r="Y349" s="119"/>
      <c r="Z349" s="320">
        <f>Y409+X442</f>
        <v>9791.9999999999964</v>
      </c>
      <c r="AA349" s="121"/>
    </row>
    <row r="350" spans="1:27" s="14" customFormat="1" ht="18.75" customHeight="1">
      <c r="A350" s="280" t="s">
        <v>457</v>
      </c>
      <c r="B350" s="285" t="s">
        <v>198</v>
      </c>
      <c r="C350" s="133">
        <v>2</v>
      </c>
      <c r="D350" s="287" t="s">
        <v>30</v>
      </c>
      <c r="E350" s="286" t="s">
        <v>456</v>
      </c>
      <c r="F350" s="286"/>
      <c r="G350" s="39">
        <v>5</v>
      </c>
      <c r="H350" s="39"/>
      <c r="I350" s="347">
        <v>10</v>
      </c>
      <c r="J350" s="347"/>
      <c r="K350" s="347"/>
      <c r="L350" s="347"/>
      <c r="M350" s="347"/>
      <c r="N350" s="161">
        <f t="shared" si="253"/>
        <v>1</v>
      </c>
      <c r="O350" s="237">
        <v>20</v>
      </c>
      <c r="P350" s="237">
        <v>33</v>
      </c>
      <c r="Q350" s="160">
        <f>P350-O350+1+IF(O350=20,-3)+IF(P350&gt;41,-2)</f>
        <v>11</v>
      </c>
      <c r="R350" s="160">
        <f t="shared" si="254"/>
        <v>11</v>
      </c>
      <c r="S350" s="162">
        <f t="shared" si="255"/>
        <v>1</v>
      </c>
      <c r="T350" s="163"/>
      <c r="U350" s="248">
        <f t="shared" si="256"/>
        <v>11</v>
      </c>
      <c r="V350" s="162" t="s">
        <v>433</v>
      </c>
      <c r="W350" s="241">
        <v>1</v>
      </c>
      <c r="X350" s="162">
        <f t="shared" si="257"/>
        <v>11</v>
      </c>
      <c r="Y350" s="119"/>
      <c r="Z350" s="320">
        <f>Y425+X442</f>
        <v>10033.599999999997</v>
      </c>
      <c r="AA350" s="121"/>
    </row>
    <row r="351" spans="1:27" s="14" customFormat="1" ht="18.75" customHeight="1">
      <c r="A351" s="280"/>
      <c r="B351" s="285" t="s">
        <v>199</v>
      </c>
      <c r="C351" s="133">
        <v>2</v>
      </c>
      <c r="D351" s="287" t="s">
        <v>29</v>
      </c>
      <c r="E351" s="286" t="s">
        <v>456</v>
      </c>
      <c r="F351" s="286"/>
      <c r="G351" s="302"/>
      <c r="H351" s="302">
        <v>5</v>
      </c>
      <c r="I351" s="347">
        <v>4</v>
      </c>
      <c r="J351" s="347"/>
      <c r="K351" s="347"/>
      <c r="L351" s="347"/>
      <c r="M351" s="347"/>
      <c r="N351" s="161">
        <f t="shared" si="253"/>
        <v>1</v>
      </c>
      <c r="O351" s="237">
        <v>20</v>
      </c>
      <c r="P351" s="237">
        <v>27</v>
      </c>
      <c r="Q351" s="160">
        <f>P351-O351+1+IF(O351=20,-3)+IF(P351&gt;41,-2)</f>
        <v>5</v>
      </c>
      <c r="R351" s="160">
        <f t="shared" si="254"/>
        <v>5</v>
      </c>
      <c r="S351" s="162">
        <f t="shared" si="255"/>
        <v>1</v>
      </c>
      <c r="T351" s="163"/>
      <c r="U351" s="248">
        <f t="shared" si="256"/>
        <v>5</v>
      </c>
      <c r="V351" s="162" t="s">
        <v>433</v>
      </c>
      <c r="W351" s="241">
        <v>1</v>
      </c>
      <c r="X351" s="162">
        <f t="shared" si="257"/>
        <v>5</v>
      </c>
      <c r="Y351" s="119"/>
      <c r="Z351" s="320">
        <f>Y430+X442</f>
        <v>9981.6999999999971</v>
      </c>
      <c r="AA351" s="121"/>
    </row>
    <row r="352" spans="1:27" s="14" customFormat="1" ht="18.75" customHeight="1">
      <c r="A352" s="280"/>
      <c r="B352" s="285" t="s">
        <v>200</v>
      </c>
      <c r="C352" s="133">
        <v>2</v>
      </c>
      <c r="D352" s="287" t="s">
        <v>44</v>
      </c>
      <c r="E352" s="286" t="s">
        <v>456</v>
      </c>
      <c r="F352" s="286"/>
      <c r="G352" s="39">
        <v>3</v>
      </c>
      <c r="H352" s="39"/>
      <c r="I352" s="347">
        <v>3</v>
      </c>
      <c r="J352" s="347"/>
      <c r="K352" s="347"/>
      <c r="L352" s="347"/>
      <c r="M352" s="347"/>
      <c r="N352" s="161">
        <f t="shared" si="253"/>
        <v>1</v>
      </c>
      <c r="O352" s="237">
        <v>20</v>
      </c>
      <c r="P352" s="237">
        <v>27</v>
      </c>
      <c r="Q352" s="160">
        <f>P352-O352+1+IF(O352=20,-3)</f>
        <v>5</v>
      </c>
      <c r="R352" s="160">
        <f t="shared" si="254"/>
        <v>5</v>
      </c>
      <c r="S352" s="162">
        <f t="shared" si="255"/>
        <v>1</v>
      </c>
      <c r="T352" s="163"/>
      <c r="U352" s="248">
        <f t="shared" si="256"/>
        <v>5</v>
      </c>
      <c r="V352" s="162" t="s">
        <v>433</v>
      </c>
      <c r="W352" s="241">
        <v>1</v>
      </c>
      <c r="X352" s="162">
        <f t="shared" si="257"/>
        <v>5</v>
      </c>
      <c r="Y352" s="119"/>
      <c r="Z352" s="320">
        <f>Y424+X442</f>
        <v>9964.2999999999956</v>
      </c>
      <c r="AA352" s="121"/>
    </row>
    <row r="353" spans="1:27" s="14" customFormat="1" ht="18.75" customHeight="1">
      <c r="A353" s="280"/>
      <c r="B353" s="278" t="s">
        <v>201</v>
      </c>
      <c r="C353" s="133">
        <v>2</v>
      </c>
      <c r="D353" s="279" t="s">
        <v>59</v>
      </c>
      <c r="E353" s="286" t="s">
        <v>456</v>
      </c>
      <c r="F353" s="286"/>
      <c r="G353" s="39">
        <v>6</v>
      </c>
      <c r="H353" s="39"/>
      <c r="I353" s="347">
        <v>5</v>
      </c>
      <c r="J353" s="347"/>
      <c r="K353" s="347"/>
      <c r="L353" s="347"/>
      <c r="M353" s="347"/>
      <c r="N353" s="161">
        <f t="shared" si="253"/>
        <v>1</v>
      </c>
      <c r="O353" s="237">
        <v>20</v>
      </c>
      <c r="P353" s="237">
        <v>33</v>
      </c>
      <c r="Q353" s="160">
        <f>P353-O353+1+IF(O353=20,-3)</f>
        <v>11</v>
      </c>
      <c r="R353" s="160">
        <f t="shared" si="254"/>
        <v>11</v>
      </c>
      <c r="S353" s="162">
        <f t="shared" si="255"/>
        <v>1</v>
      </c>
      <c r="T353" s="163"/>
      <c r="U353" s="248">
        <f t="shared" si="256"/>
        <v>11</v>
      </c>
      <c r="V353" s="162" t="s">
        <v>433</v>
      </c>
      <c r="W353" s="241">
        <v>1</v>
      </c>
      <c r="X353" s="162">
        <f t="shared" si="257"/>
        <v>11</v>
      </c>
      <c r="Y353" s="119"/>
      <c r="Z353" s="320">
        <f>Y413+X442</f>
        <v>9917.4999999999964</v>
      </c>
      <c r="AA353" s="121"/>
    </row>
    <row r="354" spans="1:27" s="14" customFormat="1" ht="18.75" customHeight="1">
      <c r="A354" s="280"/>
      <c r="B354" s="285" t="s">
        <v>440</v>
      </c>
      <c r="C354" s="133">
        <v>2</v>
      </c>
      <c r="D354" s="287" t="s">
        <v>468</v>
      </c>
      <c r="E354" s="286" t="s">
        <v>456</v>
      </c>
      <c r="F354" s="286"/>
      <c r="G354" s="39">
        <v>4</v>
      </c>
      <c r="H354" s="39"/>
      <c r="I354" s="347">
        <v>5</v>
      </c>
      <c r="J354" s="347"/>
      <c r="K354" s="347"/>
      <c r="L354" s="347"/>
      <c r="M354" s="347"/>
      <c r="N354" s="161">
        <f t="shared" si="253"/>
        <v>1</v>
      </c>
      <c r="O354" s="237">
        <v>25</v>
      </c>
      <c r="P354" s="237">
        <v>34</v>
      </c>
      <c r="Q354" s="160">
        <f t="shared" ref="Q354:Q365" si="258">P354-O354+1</f>
        <v>10</v>
      </c>
      <c r="R354" s="160">
        <f t="shared" si="254"/>
        <v>10</v>
      </c>
      <c r="S354" s="162">
        <f t="shared" si="255"/>
        <v>1</v>
      </c>
      <c r="T354" s="163"/>
      <c r="U354" s="248">
        <f t="shared" si="256"/>
        <v>7.5</v>
      </c>
      <c r="V354" s="162" t="s">
        <v>434</v>
      </c>
      <c r="W354" s="241">
        <v>1</v>
      </c>
      <c r="X354" s="162">
        <f t="shared" si="257"/>
        <v>7.5</v>
      </c>
      <c r="Y354" s="119"/>
      <c r="Z354" s="321"/>
      <c r="AA354" s="121"/>
    </row>
    <row r="355" spans="1:27" s="14" customFormat="1" ht="18.75" customHeight="1">
      <c r="A355" s="280"/>
      <c r="B355" s="285" t="s">
        <v>401</v>
      </c>
      <c r="C355" s="133">
        <v>2</v>
      </c>
      <c r="D355" s="287" t="s">
        <v>474</v>
      </c>
      <c r="E355" s="286" t="s">
        <v>456</v>
      </c>
      <c r="F355" s="286"/>
      <c r="G355" s="39">
        <v>6</v>
      </c>
      <c r="H355" s="39"/>
      <c r="I355" s="347">
        <v>5</v>
      </c>
      <c r="J355" s="347"/>
      <c r="K355" s="347"/>
      <c r="L355" s="347"/>
      <c r="M355" s="347"/>
      <c r="N355" s="161">
        <f t="shared" si="253"/>
        <v>1</v>
      </c>
      <c r="O355" s="237">
        <v>25</v>
      </c>
      <c r="P355" s="237">
        <v>39</v>
      </c>
      <c r="Q355" s="160">
        <f t="shared" si="258"/>
        <v>15</v>
      </c>
      <c r="R355" s="160">
        <f t="shared" si="254"/>
        <v>15</v>
      </c>
      <c r="S355" s="162">
        <f t="shared" si="255"/>
        <v>1</v>
      </c>
      <c r="T355" s="163"/>
      <c r="U355" s="248">
        <f t="shared" si="256"/>
        <v>11.3</v>
      </c>
      <c r="V355" s="162" t="s">
        <v>434</v>
      </c>
      <c r="W355" s="241">
        <v>1</v>
      </c>
      <c r="X355" s="162">
        <f t="shared" si="257"/>
        <v>11.3</v>
      </c>
      <c r="Y355" s="119"/>
      <c r="Z355" s="321"/>
      <c r="AA355" s="121"/>
    </row>
    <row r="356" spans="1:27" s="14" customFormat="1" ht="18.75" customHeight="1">
      <c r="A356" s="280"/>
      <c r="B356" s="285" t="s">
        <v>400</v>
      </c>
      <c r="C356" s="133">
        <v>2</v>
      </c>
      <c r="D356" s="287" t="s">
        <v>45</v>
      </c>
      <c r="E356" s="286" t="s">
        <v>456</v>
      </c>
      <c r="F356" s="286"/>
      <c r="G356" s="39">
        <v>4</v>
      </c>
      <c r="H356" s="39"/>
      <c r="I356" s="347">
        <v>5</v>
      </c>
      <c r="J356" s="347"/>
      <c r="K356" s="347"/>
      <c r="L356" s="347"/>
      <c r="M356" s="347"/>
      <c r="N356" s="161">
        <f t="shared" si="253"/>
        <v>1</v>
      </c>
      <c r="O356" s="237">
        <v>25</v>
      </c>
      <c r="P356" s="237">
        <v>39</v>
      </c>
      <c r="Q356" s="160">
        <f t="shared" si="258"/>
        <v>15</v>
      </c>
      <c r="R356" s="160">
        <f t="shared" si="254"/>
        <v>15</v>
      </c>
      <c r="S356" s="162">
        <f t="shared" si="255"/>
        <v>1</v>
      </c>
      <c r="T356" s="163"/>
      <c r="U356" s="248">
        <f t="shared" si="256"/>
        <v>15</v>
      </c>
      <c r="V356" s="162" t="s">
        <v>433</v>
      </c>
      <c r="W356" s="241">
        <v>1</v>
      </c>
      <c r="X356" s="162">
        <f t="shared" si="257"/>
        <v>15</v>
      </c>
      <c r="Y356" s="119"/>
      <c r="Z356" s="320">
        <f>Y439+X442</f>
        <v>9994.7999999999956</v>
      </c>
      <c r="AA356" s="121"/>
    </row>
    <row r="357" spans="1:27" s="14" customFormat="1" ht="18.75" customHeight="1">
      <c r="A357" s="280"/>
      <c r="B357" s="285" t="s">
        <v>399</v>
      </c>
      <c r="C357" s="133">
        <v>2</v>
      </c>
      <c r="D357" s="287" t="s">
        <v>39</v>
      </c>
      <c r="E357" s="286" t="s">
        <v>456</v>
      </c>
      <c r="F357" s="286"/>
      <c r="G357" s="39">
        <v>2</v>
      </c>
      <c r="H357" s="39"/>
      <c r="I357" s="347">
        <v>5</v>
      </c>
      <c r="J357" s="347"/>
      <c r="K357" s="347"/>
      <c r="L357" s="347"/>
      <c r="M357" s="347"/>
      <c r="N357" s="161">
        <f t="shared" si="253"/>
        <v>1</v>
      </c>
      <c r="O357" s="237">
        <v>25</v>
      </c>
      <c r="P357" s="237">
        <v>39</v>
      </c>
      <c r="Q357" s="160">
        <f t="shared" si="258"/>
        <v>15</v>
      </c>
      <c r="R357" s="160">
        <f t="shared" si="254"/>
        <v>15</v>
      </c>
      <c r="S357" s="162">
        <f t="shared" si="255"/>
        <v>1</v>
      </c>
      <c r="T357" s="163"/>
      <c r="U357" s="248">
        <f t="shared" si="256"/>
        <v>15</v>
      </c>
      <c r="V357" s="162" t="s">
        <v>433</v>
      </c>
      <c r="W357" s="241">
        <v>1</v>
      </c>
      <c r="X357" s="162">
        <f t="shared" si="257"/>
        <v>15</v>
      </c>
      <c r="Y357" s="119"/>
      <c r="Z357" s="320">
        <f>Y432+X442</f>
        <v>9967.2499999999964</v>
      </c>
      <c r="AA357" s="121"/>
    </row>
    <row r="358" spans="1:27" s="14" customFormat="1" ht="18.75" customHeight="1">
      <c r="A358" s="280"/>
      <c r="B358" s="285" t="s">
        <v>402</v>
      </c>
      <c r="C358" s="133">
        <v>2</v>
      </c>
      <c r="D358" s="287" t="s">
        <v>469</v>
      </c>
      <c r="E358" s="286" t="s">
        <v>456</v>
      </c>
      <c r="F358" s="286"/>
      <c r="G358" s="39">
        <v>6</v>
      </c>
      <c r="H358" s="39"/>
      <c r="I358" s="347">
        <v>4</v>
      </c>
      <c r="J358" s="347"/>
      <c r="K358" s="347"/>
      <c r="L358" s="347"/>
      <c r="M358" s="347"/>
      <c r="N358" s="161">
        <f t="shared" si="253"/>
        <v>1</v>
      </c>
      <c r="O358" s="237">
        <v>25</v>
      </c>
      <c r="P358" s="237">
        <v>39</v>
      </c>
      <c r="Q358" s="160">
        <f t="shared" si="258"/>
        <v>15</v>
      </c>
      <c r="R358" s="160">
        <f t="shared" si="254"/>
        <v>15</v>
      </c>
      <c r="S358" s="162">
        <f t="shared" si="255"/>
        <v>1</v>
      </c>
      <c r="T358" s="163"/>
      <c r="U358" s="248">
        <f t="shared" si="256"/>
        <v>11.3</v>
      </c>
      <c r="V358" s="162" t="s">
        <v>434</v>
      </c>
      <c r="W358" s="241">
        <v>1</v>
      </c>
      <c r="X358" s="162">
        <f t="shared" si="257"/>
        <v>11.3</v>
      </c>
      <c r="Y358" s="119"/>
      <c r="Z358" s="321"/>
      <c r="AA358" s="121"/>
    </row>
    <row r="359" spans="1:27" s="14" customFormat="1" ht="18.75" customHeight="1">
      <c r="A359" s="280"/>
      <c r="B359" s="285" t="s">
        <v>403</v>
      </c>
      <c r="C359" s="133">
        <v>2</v>
      </c>
      <c r="D359" s="287" t="s">
        <v>38</v>
      </c>
      <c r="E359" s="286" t="s">
        <v>456</v>
      </c>
      <c r="F359" s="286"/>
      <c r="G359" s="39"/>
      <c r="H359" s="39">
        <v>3</v>
      </c>
      <c r="I359" s="347">
        <v>3</v>
      </c>
      <c r="J359" s="347"/>
      <c r="K359" s="347"/>
      <c r="L359" s="347"/>
      <c r="M359" s="347"/>
      <c r="N359" s="161">
        <f t="shared" si="253"/>
        <v>1</v>
      </c>
      <c r="O359" s="237">
        <v>25</v>
      </c>
      <c r="P359" s="237">
        <v>39</v>
      </c>
      <c r="Q359" s="160">
        <f t="shared" si="258"/>
        <v>15</v>
      </c>
      <c r="R359" s="160">
        <f t="shared" si="254"/>
        <v>15</v>
      </c>
      <c r="S359" s="162">
        <f t="shared" si="255"/>
        <v>1</v>
      </c>
      <c r="T359" s="163"/>
      <c r="U359" s="248">
        <f t="shared" si="256"/>
        <v>15</v>
      </c>
      <c r="V359" s="162" t="s">
        <v>433</v>
      </c>
      <c r="W359" s="241">
        <v>1</v>
      </c>
      <c r="X359" s="162">
        <f t="shared" si="257"/>
        <v>15</v>
      </c>
      <c r="Y359" s="119"/>
      <c r="Z359" s="320">
        <f>Y421+X442</f>
        <v>9993.4999999999964</v>
      </c>
      <c r="AA359" s="121"/>
    </row>
    <row r="360" spans="1:27" s="14" customFormat="1" ht="18.75" customHeight="1">
      <c r="A360" s="280"/>
      <c r="B360" s="285" t="s">
        <v>404</v>
      </c>
      <c r="C360" s="133">
        <v>2</v>
      </c>
      <c r="D360" s="287" t="s">
        <v>470</v>
      </c>
      <c r="E360" s="286" t="s">
        <v>456</v>
      </c>
      <c r="F360" s="286"/>
      <c r="G360" s="39">
        <v>4</v>
      </c>
      <c r="H360" s="39"/>
      <c r="I360" s="347">
        <v>3</v>
      </c>
      <c r="J360" s="347"/>
      <c r="K360" s="347"/>
      <c r="L360" s="347"/>
      <c r="M360" s="347"/>
      <c r="N360" s="161">
        <f t="shared" si="253"/>
        <v>1</v>
      </c>
      <c r="O360" s="237">
        <v>25</v>
      </c>
      <c r="P360" s="237">
        <v>39</v>
      </c>
      <c r="Q360" s="160">
        <f t="shared" si="258"/>
        <v>15</v>
      </c>
      <c r="R360" s="160">
        <f t="shared" si="254"/>
        <v>15</v>
      </c>
      <c r="S360" s="162">
        <f t="shared" si="255"/>
        <v>1</v>
      </c>
      <c r="T360" s="163"/>
      <c r="U360" s="248">
        <f t="shared" si="256"/>
        <v>11.3</v>
      </c>
      <c r="V360" s="162" t="s">
        <v>434</v>
      </c>
      <c r="W360" s="241">
        <v>1</v>
      </c>
      <c r="X360" s="162">
        <f t="shared" si="257"/>
        <v>11.3</v>
      </c>
      <c r="Y360" s="119"/>
      <c r="Z360" s="321"/>
      <c r="AA360" s="121"/>
    </row>
    <row r="361" spans="1:27" s="14" customFormat="1" ht="18.75" customHeight="1">
      <c r="A361" s="280"/>
      <c r="B361" s="285" t="s">
        <v>405</v>
      </c>
      <c r="C361" s="133">
        <v>2</v>
      </c>
      <c r="D361" s="279" t="s">
        <v>23</v>
      </c>
      <c r="E361" s="286" t="s">
        <v>456</v>
      </c>
      <c r="F361" s="286"/>
      <c r="G361" s="39"/>
      <c r="H361" s="39"/>
      <c r="I361" s="347"/>
      <c r="J361" s="347"/>
      <c r="K361" s="347"/>
      <c r="L361" s="347"/>
      <c r="M361" s="347"/>
      <c r="N361" s="161">
        <f t="shared" si="253"/>
        <v>0</v>
      </c>
      <c r="O361" s="237">
        <v>1</v>
      </c>
      <c r="P361" s="237">
        <v>15</v>
      </c>
      <c r="Q361" s="160">
        <f t="shared" si="258"/>
        <v>15</v>
      </c>
      <c r="R361" s="160">
        <f t="shared" si="254"/>
        <v>0</v>
      </c>
      <c r="S361" s="162">
        <f t="shared" si="255"/>
        <v>0</v>
      </c>
      <c r="T361" s="163"/>
      <c r="U361" s="248">
        <f t="shared" si="256"/>
        <v>0</v>
      </c>
      <c r="V361" s="162" t="s">
        <v>433</v>
      </c>
      <c r="W361" s="241">
        <v>1</v>
      </c>
      <c r="X361" s="162">
        <f t="shared" si="257"/>
        <v>0</v>
      </c>
      <c r="Y361" s="119"/>
      <c r="Z361" s="321"/>
      <c r="AA361" s="121"/>
    </row>
    <row r="362" spans="1:27" s="14" customFormat="1" ht="18.75" customHeight="1">
      <c r="A362" s="280"/>
      <c r="B362" s="285" t="s">
        <v>406</v>
      </c>
      <c r="C362" s="133">
        <v>2</v>
      </c>
      <c r="D362" s="287" t="s">
        <v>471</v>
      </c>
      <c r="E362" s="286" t="s">
        <v>456</v>
      </c>
      <c r="F362" s="286"/>
      <c r="G362" s="39">
        <v>6</v>
      </c>
      <c r="H362" s="39"/>
      <c r="I362" s="347">
        <v>4</v>
      </c>
      <c r="J362" s="347"/>
      <c r="K362" s="347"/>
      <c r="L362" s="347"/>
      <c r="M362" s="347"/>
      <c r="N362" s="161">
        <f t="shared" si="253"/>
        <v>1</v>
      </c>
      <c r="O362" s="237">
        <v>25</v>
      </c>
      <c r="P362" s="237">
        <v>29</v>
      </c>
      <c r="Q362" s="160">
        <f t="shared" si="258"/>
        <v>5</v>
      </c>
      <c r="R362" s="160">
        <f t="shared" si="254"/>
        <v>5</v>
      </c>
      <c r="S362" s="162">
        <f t="shared" si="255"/>
        <v>1</v>
      </c>
      <c r="T362" s="163"/>
      <c r="U362" s="248">
        <f t="shared" si="256"/>
        <v>0</v>
      </c>
      <c r="V362" s="162"/>
      <c r="W362" s="241">
        <v>1</v>
      </c>
      <c r="X362" s="162">
        <f t="shared" si="257"/>
        <v>0</v>
      </c>
      <c r="Y362" s="119"/>
      <c r="Z362" s="320">
        <f>Y416+X442</f>
        <v>9939.7999999999956</v>
      </c>
      <c r="AA362" s="121"/>
    </row>
    <row r="363" spans="1:27" s="14" customFormat="1" ht="18.75" customHeight="1">
      <c r="A363" s="280"/>
      <c r="B363" s="285" t="s">
        <v>441</v>
      </c>
      <c r="C363" s="133">
        <v>2</v>
      </c>
      <c r="D363" s="287" t="s">
        <v>472</v>
      </c>
      <c r="E363" s="286" t="s">
        <v>456</v>
      </c>
      <c r="F363" s="286"/>
      <c r="G363" s="39">
        <v>4</v>
      </c>
      <c r="H363" s="39"/>
      <c r="I363" s="347">
        <v>5</v>
      </c>
      <c r="J363" s="347"/>
      <c r="K363" s="347"/>
      <c r="L363" s="347"/>
      <c r="M363" s="347"/>
      <c r="N363" s="161">
        <f t="shared" si="253"/>
        <v>1</v>
      </c>
      <c r="O363" s="237">
        <v>25</v>
      </c>
      <c r="P363" s="237">
        <v>39</v>
      </c>
      <c r="Q363" s="160">
        <f t="shared" si="258"/>
        <v>15</v>
      </c>
      <c r="R363" s="160">
        <f t="shared" si="254"/>
        <v>15</v>
      </c>
      <c r="S363" s="162">
        <f t="shared" si="255"/>
        <v>1</v>
      </c>
      <c r="T363" s="163"/>
      <c r="U363" s="248">
        <f t="shared" si="256"/>
        <v>11.3</v>
      </c>
      <c r="V363" s="162" t="s">
        <v>434</v>
      </c>
      <c r="W363" s="241">
        <v>1</v>
      </c>
      <c r="X363" s="162">
        <f t="shared" si="257"/>
        <v>11.3</v>
      </c>
      <c r="Y363" s="119"/>
      <c r="Z363" s="321"/>
      <c r="AA363" s="121"/>
    </row>
    <row r="364" spans="1:27" s="14" customFormat="1" ht="18.75" customHeight="1">
      <c r="A364" s="280"/>
      <c r="B364" s="285" t="s">
        <v>408</v>
      </c>
      <c r="C364" s="133">
        <v>2</v>
      </c>
      <c r="D364" s="287" t="s">
        <v>473</v>
      </c>
      <c r="E364" s="286" t="s">
        <v>456</v>
      </c>
      <c r="F364" s="286"/>
      <c r="G364" s="39">
        <v>3</v>
      </c>
      <c r="H364" s="39"/>
      <c r="I364" s="347">
        <v>5</v>
      </c>
      <c r="J364" s="347"/>
      <c r="K364" s="347"/>
      <c r="L364" s="347"/>
      <c r="M364" s="347"/>
      <c r="N364" s="161">
        <f t="shared" ref="N364:N381" si="259">COUNTIF(I364:M364,"&gt;=1")+IF(I364="C1.1",3)+IF(J364="C1.2",3)+IF(K364="C3",5)+IF(I364="C2.1",3)+IF(J364="C2.2",3)+IF(I364="C1",6)+IF(J364="C2",6)+IF(I364="C.1",5)+IF(J364="C.2",5)</f>
        <v>1</v>
      </c>
      <c r="O364" s="237">
        <v>25</v>
      </c>
      <c r="P364" s="237">
        <v>39</v>
      </c>
      <c r="Q364" s="160">
        <f t="shared" si="258"/>
        <v>15</v>
      </c>
      <c r="R364" s="160">
        <f t="shared" si="254"/>
        <v>15</v>
      </c>
      <c r="S364" s="162">
        <f t="shared" si="255"/>
        <v>1</v>
      </c>
      <c r="T364" s="163"/>
      <c r="U364" s="248">
        <f t="shared" si="256"/>
        <v>11.3</v>
      </c>
      <c r="V364" s="162" t="s">
        <v>434</v>
      </c>
      <c r="W364" s="241">
        <v>1</v>
      </c>
      <c r="X364" s="162">
        <f t="shared" si="257"/>
        <v>11.3</v>
      </c>
      <c r="Y364" s="119"/>
      <c r="Z364" s="321"/>
      <c r="AA364" s="121"/>
    </row>
    <row r="365" spans="1:27" s="14" customFormat="1" ht="18.75" customHeight="1">
      <c r="A365" s="280"/>
      <c r="B365" s="285" t="s">
        <v>409</v>
      </c>
      <c r="C365" s="133">
        <v>2</v>
      </c>
      <c r="D365" s="287" t="s">
        <v>26</v>
      </c>
      <c r="E365" s="286" t="s">
        <v>456</v>
      </c>
      <c r="F365" s="286"/>
      <c r="G365" s="39">
        <v>7</v>
      </c>
      <c r="H365" s="39"/>
      <c r="I365" s="347">
        <v>3</v>
      </c>
      <c r="J365" s="347"/>
      <c r="K365" s="347"/>
      <c r="L365" s="347"/>
      <c r="M365" s="347"/>
      <c r="N365" s="161">
        <f t="shared" si="259"/>
        <v>1</v>
      </c>
      <c r="O365" s="237">
        <v>1</v>
      </c>
      <c r="P365" s="237">
        <v>15</v>
      </c>
      <c r="Q365" s="160">
        <f t="shared" si="258"/>
        <v>15</v>
      </c>
      <c r="R365" s="160">
        <f t="shared" si="254"/>
        <v>15</v>
      </c>
      <c r="S365" s="162">
        <f t="shared" si="255"/>
        <v>1</v>
      </c>
      <c r="T365" s="163"/>
      <c r="U365" s="248">
        <f t="shared" si="256"/>
        <v>15</v>
      </c>
      <c r="V365" s="162" t="s">
        <v>433</v>
      </c>
      <c r="W365" s="241">
        <v>1</v>
      </c>
      <c r="X365" s="162">
        <f t="shared" si="257"/>
        <v>15</v>
      </c>
      <c r="Y365" s="119"/>
      <c r="Z365" s="320">
        <f>Y420+X442</f>
        <v>10192.799999999996</v>
      </c>
      <c r="AA365" s="121"/>
    </row>
    <row r="366" spans="1:27" s="14" customFormat="1" ht="18.75" customHeight="1">
      <c r="A366" s="131"/>
      <c r="B366" s="285" t="s">
        <v>454</v>
      </c>
      <c r="C366" s="133">
        <v>2</v>
      </c>
      <c r="D366" s="287" t="s">
        <v>67</v>
      </c>
      <c r="E366" s="286" t="s">
        <v>456</v>
      </c>
      <c r="F366" s="286"/>
      <c r="G366" s="39"/>
      <c r="H366" s="39">
        <v>3</v>
      </c>
      <c r="I366" s="347">
        <v>5</v>
      </c>
      <c r="J366" s="347"/>
      <c r="K366" s="347"/>
      <c r="L366" s="347"/>
      <c r="M366" s="347"/>
      <c r="N366" s="161">
        <f t="shared" si="259"/>
        <v>1</v>
      </c>
      <c r="O366" s="237">
        <v>30</v>
      </c>
      <c r="P366" s="237">
        <v>44</v>
      </c>
      <c r="Q366" s="160">
        <f t="shared" ref="Q366:Q381" si="260">P366-O366+1</f>
        <v>15</v>
      </c>
      <c r="R366" s="160">
        <f t="shared" si="254"/>
        <v>15</v>
      </c>
      <c r="S366" s="162">
        <f t="shared" si="255"/>
        <v>1</v>
      </c>
      <c r="T366" s="163"/>
      <c r="U366" s="248">
        <f t="shared" si="256"/>
        <v>15</v>
      </c>
      <c r="V366" s="162" t="s">
        <v>433</v>
      </c>
      <c r="W366" s="241">
        <v>1</v>
      </c>
      <c r="X366" s="162">
        <f t="shared" ref="X366:X381" si="261">W366*U366</f>
        <v>15</v>
      </c>
      <c r="Y366" s="119"/>
      <c r="Z366" s="321"/>
      <c r="AA366" s="121"/>
    </row>
    <row r="367" spans="1:27" s="14" customFormat="1" ht="18.75" customHeight="1">
      <c r="A367" s="131"/>
      <c r="B367" s="285" t="s">
        <v>443</v>
      </c>
      <c r="C367" s="133">
        <v>2</v>
      </c>
      <c r="D367" s="134" t="s">
        <v>517</v>
      </c>
      <c r="E367" s="286" t="s">
        <v>456</v>
      </c>
      <c r="F367" s="286"/>
      <c r="G367" s="39">
        <v>2</v>
      </c>
      <c r="H367" s="39"/>
      <c r="I367" s="347">
        <v>10</v>
      </c>
      <c r="J367" s="347"/>
      <c r="K367" s="347"/>
      <c r="L367" s="347"/>
      <c r="M367" s="347"/>
      <c r="N367" s="161">
        <f t="shared" si="259"/>
        <v>1</v>
      </c>
      <c r="O367" s="237">
        <v>1</v>
      </c>
      <c r="P367" s="237">
        <v>15</v>
      </c>
      <c r="Q367" s="160">
        <f t="shared" si="260"/>
        <v>15</v>
      </c>
      <c r="R367" s="160">
        <f t="shared" si="254"/>
        <v>15</v>
      </c>
      <c r="S367" s="162">
        <f t="shared" si="255"/>
        <v>1</v>
      </c>
      <c r="T367" s="163"/>
      <c r="U367" s="248">
        <f t="shared" si="256"/>
        <v>15</v>
      </c>
      <c r="V367" s="162" t="s">
        <v>433</v>
      </c>
      <c r="W367" s="241">
        <v>1</v>
      </c>
      <c r="X367" s="162">
        <f t="shared" si="261"/>
        <v>15</v>
      </c>
      <c r="Y367" s="119"/>
      <c r="Z367" s="321"/>
      <c r="AA367" s="121"/>
    </row>
    <row r="368" spans="1:27" s="14" customFormat="1" ht="18.75" customHeight="1">
      <c r="A368" s="131"/>
      <c r="B368" s="285" t="s">
        <v>444</v>
      </c>
      <c r="C368" s="133">
        <v>2</v>
      </c>
      <c r="D368" s="134" t="s">
        <v>28</v>
      </c>
      <c r="E368" s="286" t="s">
        <v>456</v>
      </c>
      <c r="F368" s="286"/>
      <c r="G368" s="39">
        <v>6</v>
      </c>
      <c r="H368" s="39"/>
      <c r="I368" s="347">
        <v>10</v>
      </c>
      <c r="J368" s="347"/>
      <c r="K368" s="347"/>
      <c r="L368" s="347"/>
      <c r="M368" s="347"/>
      <c r="N368" s="161">
        <f t="shared" si="259"/>
        <v>1</v>
      </c>
      <c r="O368" s="237">
        <v>30</v>
      </c>
      <c r="P368" s="237">
        <v>44</v>
      </c>
      <c r="Q368" s="160">
        <f t="shared" si="260"/>
        <v>15</v>
      </c>
      <c r="R368" s="160">
        <f t="shared" si="254"/>
        <v>15</v>
      </c>
      <c r="S368" s="162">
        <f t="shared" si="255"/>
        <v>1</v>
      </c>
      <c r="T368" s="163"/>
      <c r="U368" s="248">
        <f t="shared" si="256"/>
        <v>15</v>
      </c>
      <c r="V368" s="162" t="s">
        <v>433</v>
      </c>
      <c r="W368" s="241">
        <v>1</v>
      </c>
      <c r="X368" s="162">
        <f t="shared" si="261"/>
        <v>15</v>
      </c>
      <c r="Y368" s="119"/>
      <c r="Z368" s="320">
        <f>Y419+X442</f>
        <v>9951.4999999999964</v>
      </c>
      <c r="AA368" s="121"/>
    </row>
    <row r="369" spans="1:27" s="14" customFormat="1" ht="18.75" customHeight="1">
      <c r="A369" s="131"/>
      <c r="B369" s="285" t="s">
        <v>445</v>
      </c>
      <c r="C369" s="133">
        <v>2</v>
      </c>
      <c r="D369" s="134" t="s">
        <v>37</v>
      </c>
      <c r="E369" s="286" t="s">
        <v>456</v>
      </c>
      <c r="F369" s="286"/>
      <c r="G369" s="39"/>
      <c r="H369" s="39">
        <v>4</v>
      </c>
      <c r="I369" s="347">
        <v>10</v>
      </c>
      <c r="J369" s="347"/>
      <c r="K369" s="347"/>
      <c r="L369" s="347"/>
      <c r="M369" s="347"/>
      <c r="N369" s="161">
        <f t="shared" si="259"/>
        <v>1</v>
      </c>
      <c r="O369" s="237">
        <v>30</v>
      </c>
      <c r="P369" s="237">
        <v>44</v>
      </c>
      <c r="Q369" s="160">
        <f t="shared" si="260"/>
        <v>15</v>
      </c>
      <c r="R369" s="160">
        <f t="shared" si="254"/>
        <v>15</v>
      </c>
      <c r="S369" s="162">
        <f t="shared" si="255"/>
        <v>1</v>
      </c>
      <c r="T369" s="163"/>
      <c r="U369" s="248">
        <f t="shared" si="256"/>
        <v>15</v>
      </c>
      <c r="V369" s="162" t="s">
        <v>433</v>
      </c>
      <c r="W369" s="241">
        <v>1</v>
      </c>
      <c r="X369" s="162">
        <f t="shared" si="261"/>
        <v>15</v>
      </c>
      <c r="Y369" s="119"/>
      <c r="Z369" s="320">
        <f>Y428+X442</f>
        <v>9956.6999999999971</v>
      </c>
      <c r="AA369" s="121"/>
    </row>
    <row r="370" spans="1:27" s="14" customFormat="1" ht="18.75" customHeight="1">
      <c r="A370" s="131"/>
      <c r="B370" s="285" t="s">
        <v>446</v>
      </c>
      <c r="C370" s="133">
        <v>2</v>
      </c>
      <c r="D370" s="134" t="s">
        <v>24</v>
      </c>
      <c r="E370" s="286" t="s">
        <v>456</v>
      </c>
      <c r="F370" s="286"/>
      <c r="G370" s="39"/>
      <c r="H370" s="39">
        <v>7</v>
      </c>
      <c r="I370" s="347">
        <v>3</v>
      </c>
      <c r="J370" s="347"/>
      <c r="K370" s="347"/>
      <c r="L370" s="347"/>
      <c r="M370" s="347"/>
      <c r="N370" s="161">
        <f t="shared" si="259"/>
        <v>1</v>
      </c>
      <c r="O370" s="237">
        <v>1</v>
      </c>
      <c r="P370" s="237">
        <v>15</v>
      </c>
      <c r="Q370" s="160">
        <f t="shared" si="260"/>
        <v>15</v>
      </c>
      <c r="R370" s="160">
        <f t="shared" si="254"/>
        <v>15</v>
      </c>
      <c r="S370" s="162">
        <f t="shared" si="255"/>
        <v>1</v>
      </c>
      <c r="T370" s="163"/>
      <c r="U370" s="248">
        <f t="shared" si="256"/>
        <v>15</v>
      </c>
      <c r="V370" s="162" t="s">
        <v>433</v>
      </c>
      <c r="W370" s="241">
        <v>1</v>
      </c>
      <c r="X370" s="162">
        <f t="shared" si="261"/>
        <v>15</v>
      </c>
      <c r="Y370" s="119"/>
      <c r="Z370" s="320">
        <f>Y414+X442</f>
        <v>9999.4999999999964</v>
      </c>
      <c r="AA370" s="121"/>
    </row>
    <row r="371" spans="1:27" s="14" customFormat="1" ht="18.75" customHeight="1">
      <c r="A371" s="131"/>
      <c r="B371" s="285" t="s">
        <v>447</v>
      </c>
      <c r="C371" s="133">
        <v>2</v>
      </c>
      <c r="D371" s="134" t="s">
        <v>25</v>
      </c>
      <c r="E371" s="286" t="s">
        <v>456</v>
      </c>
      <c r="F371" s="286"/>
      <c r="G371" s="39">
        <v>6</v>
      </c>
      <c r="H371" s="39"/>
      <c r="I371" s="347">
        <v>8</v>
      </c>
      <c r="J371" s="347"/>
      <c r="K371" s="347"/>
      <c r="L371" s="347"/>
      <c r="M371" s="347"/>
      <c r="N371" s="161">
        <f t="shared" si="259"/>
        <v>1</v>
      </c>
      <c r="O371" s="237">
        <v>30</v>
      </c>
      <c r="P371" s="237">
        <v>44</v>
      </c>
      <c r="Q371" s="160">
        <f t="shared" si="260"/>
        <v>15</v>
      </c>
      <c r="R371" s="160">
        <f t="shared" si="254"/>
        <v>15</v>
      </c>
      <c r="S371" s="162">
        <f t="shared" si="255"/>
        <v>1</v>
      </c>
      <c r="T371" s="163"/>
      <c r="U371" s="248">
        <f t="shared" si="256"/>
        <v>15</v>
      </c>
      <c r="V371" s="162" t="s">
        <v>433</v>
      </c>
      <c r="W371" s="241">
        <v>1</v>
      </c>
      <c r="X371" s="162">
        <f t="shared" si="261"/>
        <v>15</v>
      </c>
      <c r="Y371" s="119"/>
      <c r="Z371" s="320">
        <f>Y426+X442</f>
        <v>10012.999999999996</v>
      </c>
      <c r="AA371" s="121"/>
    </row>
    <row r="372" spans="1:27" s="14" customFormat="1" ht="18.75" customHeight="1">
      <c r="A372" s="131"/>
      <c r="B372" s="285" t="s">
        <v>448</v>
      </c>
      <c r="C372" s="133">
        <v>2</v>
      </c>
      <c r="D372" s="134" t="s">
        <v>516</v>
      </c>
      <c r="E372" s="286" t="s">
        <v>456</v>
      </c>
      <c r="F372" s="286"/>
      <c r="G372" s="39"/>
      <c r="H372" s="39">
        <v>7</v>
      </c>
      <c r="I372" s="347">
        <v>6</v>
      </c>
      <c r="J372" s="347"/>
      <c r="K372" s="347"/>
      <c r="L372" s="347"/>
      <c r="M372" s="347"/>
      <c r="N372" s="161">
        <f t="shared" si="259"/>
        <v>1</v>
      </c>
      <c r="O372" s="237">
        <v>1</v>
      </c>
      <c r="P372" s="237">
        <v>15</v>
      </c>
      <c r="Q372" s="160">
        <f t="shared" si="260"/>
        <v>15</v>
      </c>
      <c r="R372" s="160">
        <f t="shared" si="254"/>
        <v>15</v>
      </c>
      <c r="S372" s="162">
        <f t="shared" si="255"/>
        <v>1</v>
      </c>
      <c r="T372" s="163"/>
      <c r="U372" s="248">
        <f t="shared" si="256"/>
        <v>15</v>
      </c>
      <c r="V372" s="162" t="s">
        <v>433</v>
      </c>
      <c r="W372" s="241">
        <v>1</v>
      </c>
      <c r="X372" s="162">
        <f t="shared" si="261"/>
        <v>15</v>
      </c>
      <c r="Y372" s="119"/>
      <c r="Z372" s="320">
        <f>Y412+X442</f>
        <v>9861.0999999999967</v>
      </c>
      <c r="AA372" s="121"/>
    </row>
    <row r="373" spans="1:27" s="14" customFormat="1" ht="18.75" customHeight="1">
      <c r="A373" s="131"/>
      <c r="B373" s="285" t="s">
        <v>449</v>
      </c>
      <c r="C373" s="133">
        <v>2</v>
      </c>
      <c r="D373" s="134" t="s">
        <v>462</v>
      </c>
      <c r="E373" s="286" t="s">
        <v>456</v>
      </c>
      <c r="F373" s="286"/>
      <c r="G373" s="39">
        <v>2</v>
      </c>
      <c r="H373" s="39"/>
      <c r="I373" s="347">
        <v>4</v>
      </c>
      <c r="J373" s="347"/>
      <c r="K373" s="347"/>
      <c r="L373" s="347"/>
      <c r="M373" s="347"/>
      <c r="N373" s="161">
        <f t="shared" si="259"/>
        <v>1</v>
      </c>
      <c r="O373" s="237">
        <v>1</v>
      </c>
      <c r="P373" s="237">
        <v>15</v>
      </c>
      <c r="Q373" s="160">
        <f t="shared" si="260"/>
        <v>15</v>
      </c>
      <c r="R373" s="160">
        <f t="shared" si="254"/>
        <v>15</v>
      </c>
      <c r="S373" s="162">
        <f t="shared" si="255"/>
        <v>1</v>
      </c>
      <c r="T373" s="163"/>
      <c r="U373" s="248">
        <f t="shared" si="256"/>
        <v>15</v>
      </c>
      <c r="V373" s="162" t="s">
        <v>433</v>
      </c>
      <c r="W373" s="241">
        <v>1</v>
      </c>
      <c r="X373" s="162">
        <f t="shared" si="261"/>
        <v>15</v>
      </c>
      <c r="Y373" s="119"/>
      <c r="Z373" s="320">
        <f>Y440+X442</f>
        <v>9892.4999999999964</v>
      </c>
      <c r="AA373" s="121"/>
    </row>
    <row r="374" spans="1:27" s="14" customFormat="1" ht="18.75" customHeight="1">
      <c r="A374" s="131"/>
      <c r="B374" s="285" t="s">
        <v>450</v>
      </c>
      <c r="C374" s="133">
        <v>2</v>
      </c>
      <c r="D374" s="134" t="s">
        <v>43</v>
      </c>
      <c r="E374" s="286" t="s">
        <v>456</v>
      </c>
      <c r="F374" s="286"/>
      <c r="G374" s="39">
        <v>4</v>
      </c>
      <c r="H374" s="39"/>
      <c r="I374" s="347">
        <v>7</v>
      </c>
      <c r="J374" s="347"/>
      <c r="K374" s="347"/>
      <c r="L374" s="347"/>
      <c r="M374" s="347"/>
      <c r="N374" s="161">
        <f t="shared" si="259"/>
        <v>1</v>
      </c>
      <c r="O374" s="237">
        <v>30</v>
      </c>
      <c r="P374" s="237">
        <v>44</v>
      </c>
      <c r="Q374" s="160">
        <f t="shared" si="260"/>
        <v>15</v>
      </c>
      <c r="R374" s="160">
        <f t="shared" si="254"/>
        <v>15</v>
      </c>
      <c r="S374" s="162">
        <f t="shared" si="255"/>
        <v>1</v>
      </c>
      <c r="T374" s="163"/>
      <c r="U374" s="248">
        <f t="shared" si="256"/>
        <v>15</v>
      </c>
      <c r="V374" s="162" t="s">
        <v>433</v>
      </c>
      <c r="W374" s="241">
        <v>1</v>
      </c>
      <c r="X374" s="162">
        <f t="shared" si="261"/>
        <v>15</v>
      </c>
      <c r="Y374" s="119"/>
      <c r="Z374" s="320">
        <f>Y438+X442</f>
        <v>10041.899999999996</v>
      </c>
      <c r="AA374" s="121"/>
    </row>
    <row r="375" spans="1:27" s="14" customFormat="1" ht="18.75" customHeight="1">
      <c r="A375" s="131"/>
      <c r="B375" s="285" t="s">
        <v>451</v>
      </c>
      <c r="C375" s="133">
        <v>2</v>
      </c>
      <c r="D375" s="287" t="s">
        <v>518</v>
      </c>
      <c r="E375" s="286" t="s">
        <v>456</v>
      </c>
      <c r="F375" s="286"/>
      <c r="G375" s="39">
        <v>6</v>
      </c>
      <c r="H375" s="39"/>
      <c r="I375" s="347">
        <v>10</v>
      </c>
      <c r="J375" s="347"/>
      <c r="K375" s="347"/>
      <c r="L375" s="347"/>
      <c r="M375" s="347"/>
      <c r="N375" s="161">
        <f t="shared" si="259"/>
        <v>1</v>
      </c>
      <c r="O375" s="237">
        <v>30</v>
      </c>
      <c r="P375" s="237">
        <v>39</v>
      </c>
      <c r="Q375" s="160">
        <f t="shared" si="260"/>
        <v>10</v>
      </c>
      <c r="R375" s="160">
        <f t="shared" si="254"/>
        <v>10</v>
      </c>
      <c r="S375" s="162">
        <f t="shared" si="255"/>
        <v>1</v>
      </c>
      <c r="T375" s="163"/>
      <c r="U375" s="248">
        <f t="shared" si="256"/>
        <v>10</v>
      </c>
      <c r="V375" s="162" t="s">
        <v>433</v>
      </c>
      <c r="W375" s="241">
        <v>1</v>
      </c>
      <c r="X375" s="162">
        <f t="shared" si="261"/>
        <v>10</v>
      </c>
      <c r="Y375" s="119"/>
      <c r="Z375" s="320">
        <f>Y441+X442</f>
        <v>9890.2999999999956</v>
      </c>
      <c r="AA375" s="121"/>
    </row>
    <row r="376" spans="1:27" s="14" customFormat="1" ht="18.75" customHeight="1">
      <c r="A376" s="131"/>
      <c r="B376" s="285" t="s">
        <v>455</v>
      </c>
      <c r="C376" s="133">
        <v>2</v>
      </c>
      <c r="D376" s="134" t="s">
        <v>519</v>
      </c>
      <c r="E376" s="286" t="s">
        <v>456</v>
      </c>
      <c r="F376" s="286"/>
      <c r="G376" s="39"/>
      <c r="H376" s="39">
        <v>4</v>
      </c>
      <c r="I376" s="347">
        <v>5</v>
      </c>
      <c r="J376" s="347"/>
      <c r="K376" s="347"/>
      <c r="L376" s="347"/>
      <c r="M376" s="347"/>
      <c r="N376" s="161">
        <f t="shared" si="259"/>
        <v>1</v>
      </c>
      <c r="O376" s="237">
        <v>30</v>
      </c>
      <c r="P376" s="237">
        <v>44</v>
      </c>
      <c r="Q376" s="160">
        <f t="shared" si="260"/>
        <v>15</v>
      </c>
      <c r="R376" s="160">
        <f t="shared" si="254"/>
        <v>15</v>
      </c>
      <c r="S376" s="162">
        <f t="shared" si="255"/>
        <v>1</v>
      </c>
      <c r="T376" s="163"/>
      <c r="U376" s="248">
        <f t="shared" si="256"/>
        <v>15</v>
      </c>
      <c r="V376" s="162" t="s">
        <v>433</v>
      </c>
      <c r="W376" s="241">
        <v>1</v>
      </c>
      <c r="X376" s="162">
        <f t="shared" si="261"/>
        <v>15</v>
      </c>
      <c r="Y376" s="119"/>
      <c r="Z376" s="320">
        <f>Y431+X442</f>
        <v>10125.499999999996</v>
      </c>
      <c r="AA376" s="121"/>
    </row>
    <row r="377" spans="1:27" s="14" customFormat="1" ht="18.75" customHeight="1">
      <c r="A377" s="131"/>
      <c r="B377" s="285" t="s">
        <v>452</v>
      </c>
      <c r="C377" s="133">
        <v>2</v>
      </c>
      <c r="D377" s="134" t="s">
        <v>465</v>
      </c>
      <c r="E377" s="286" t="s">
        <v>456</v>
      </c>
      <c r="F377" s="286"/>
      <c r="G377" s="39">
        <v>2</v>
      </c>
      <c r="H377" s="39"/>
      <c r="I377" s="347">
        <v>3</v>
      </c>
      <c r="J377" s="347"/>
      <c r="K377" s="347"/>
      <c r="L377" s="347"/>
      <c r="M377" s="347"/>
      <c r="N377" s="161">
        <f t="shared" si="259"/>
        <v>1</v>
      </c>
      <c r="O377" s="237">
        <v>30</v>
      </c>
      <c r="P377" s="237">
        <v>44</v>
      </c>
      <c r="Q377" s="160">
        <f t="shared" si="260"/>
        <v>15</v>
      </c>
      <c r="R377" s="160">
        <f t="shared" si="254"/>
        <v>15</v>
      </c>
      <c r="S377" s="162">
        <f t="shared" si="255"/>
        <v>1</v>
      </c>
      <c r="T377" s="163"/>
      <c r="U377" s="248">
        <f t="shared" si="256"/>
        <v>15</v>
      </c>
      <c r="V377" s="162" t="s">
        <v>433</v>
      </c>
      <c r="W377" s="241">
        <v>1</v>
      </c>
      <c r="X377" s="162">
        <f t="shared" si="261"/>
        <v>15</v>
      </c>
      <c r="Y377" s="119"/>
      <c r="Z377" s="320">
        <f>Y434+X442</f>
        <v>10033.099999999997</v>
      </c>
      <c r="AA377" s="121"/>
    </row>
    <row r="378" spans="1:27" s="14" customFormat="1" ht="18.75" customHeight="1">
      <c r="A378" s="131"/>
      <c r="B378" s="285" t="s">
        <v>453</v>
      </c>
      <c r="C378" s="133">
        <v>2</v>
      </c>
      <c r="D378" s="134" t="s">
        <v>520</v>
      </c>
      <c r="E378" s="286" t="s">
        <v>456</v>
      </c>
      <c r="F378" s="286"/>
      <c r="G378" s="39">
        <v>2</v>
      </c>
      <c r="H378" s="39"/>
      <c r="I378" s="347">
        <v>5</v>
      </c>
      <c r="J378" s="347"/>
      <c r="K378" s="347"/>
      <c r="L378" s="347"/>
      <c r="M378" s="347"/>
      <c r="N378" s="161">
        <f t="shared" si="259"/>
        <v>1</v>
      </c>
      <c r="O378" s="237">
        <v>30</v>
      </c>
      <c r="P378" s="237">
        <v>44</v>
      </c>
      <c r="Q378" s="160">
        <f t="shared" si="260"/>
        <v>15</v>
      </c>
      <c r="R378" s="160">
        <f t="shared" si="254"/>
        <v>15</v>
      </c>
      <c r="S378" s="162">
        <f t="shared" si="255"/>
        <v>1</v>
      </c>
      <c r="T378" s="163"/>
      <c r="U378" s="248">
        <f t="shared" si="256"/>
        <v>15</v>
      </c>
      <c r="V378" s="162" t="s">
        <v>433</v>
      </c>
      <c r="W378" s="241">
        <v>1</v>
      </c>
      <c r="X378" s="162">
        <f t="shared" si="261"/>
        <v>15</v>
      </c>
      <c r="Y378" s="119"/>
      <c r="Z378" s="321"/>
      <c r="AA378" s="121"/>
    </row>
    <row r="379" spans="1:27" s="14" customFormat="1" ht="18.75" customHeight="1">
      <c r="A379" s="131"/>
      <c r="B379" s="276" t="s">
        <v>437</v>
      </c>
      <c r="C379" s="133">
        <v>2</v>
      </c>
      <c r="D379" s="287" t="s">
        <v>9</v>
      </c>
      <c r="E379" s="286" t="s">
        <v>456</v>
      </c>
      <c r="F379" s="286"/>
      <c r="G379" s="39">
        <v>4</v>
      </c>
      <c r="H379" s="39"/>
      <c r="I379" s="347">
        <v>6</v>
      </c>
      <c r="J379" s="347"/>
      <c r="K379" s="347"/>
      <c r="L379" s="347"/>
      <c r="M379" s="347"/>
      <c r="N379" s="161">
        <f>COUNTIF(I379:M379,"&gt;=1")+IF(I379="C1.1",3)+IF(J379="C1.2",3)+IF(K379="C3",5)+IF(I379="C2.1",3)+IF(J379="C2.2",3)+IF(I379="C1",6)+IF(J379="C2",6)+IF(I379="C.1",5)+IF(J379="C.2",5)</f>
        <v>1</v>
      </c>
      <c r="O379" s="237">
        <v>21</v>
      </c>
      <c r="P379" s="237">
        <v>31</v>
      </c>
      <c r="Q379" s="160">
        <f>P379-O379-2</f>
        <v>8</v>
      </c>
      <c r="R379" s="160">
        <f>Q379*N379*S379</f>
        <v>8</v>
      </c>
      <c r="S379" s="162">
        <f>COUNTIF(G379:H379,"&gt;1")</f>
        <v>1</v>
      </c>
      <c r="T379" s="163"/>
      <c r="U379" s="248">
        <f>ROUND(IF(V379="TH",R379*0.75),1)+IF(V379="LT",R379)</f>
        <v>8</v>
      </c>
      <c r="V379" s="162" t="s">
        <v>433</v>
      </c>
      <c r="W379" s="241">
        <v>1</v>
      </c>
      <c r="X379" s="162">
        <f>W379*U379</f>
        <v>8</v>
      </c>
      <c r="Y379" s="119"/>
      <c r="Z379" s="321"/>
      <c r="AA379" s="121"/>
    </row>
    <row r="380" spans="1:27" s="14" customFormat="1" ht="18.75" customHeight="1">
      <c r="A380" s="131"/>
      <c r="B380" s="276" t="s">
        <v>437</v>
      </c>
      <c r="C380" s="133">
        <v>2</v>
      </c>
      <c r="D380" s="287" t="s">
        <v>9</v>
      </c>
      <c r="E380" s="286" t="s">
        <v>456</v>
      </c>
      <c r="F380" s="286"/>
      <c r="G380" s="39"/>
      <c r="H380" s="39">
        <v>5</v>
      </c>
      <c r="I380" s="347">
        <v>12</v>
      </c>
      <c r="J380" s="347"/>
      <c r="K380" s="347"/>
      <c r="L380" s="347"/>
      <c r="M380" s="347"/>
      <c r="N380" s="161">
        <f t="shared" si="259"/>
        <v>1</v>
      </c>
      <c r="O380" s="237">
        <v>32</v>
      </c>
      <c r="P380" s="237">
        <v>34</v>
      </c>
      <c r="Q380" s="160">
        <f t="shared" si="260"/>
        <v>3</v>
      </c>
      <c r="R380" s="160">
        <f t="shared" si="254"/>
        <v>3</v>
      </c>
      <c r="S380" s="162">
        <f t="shared" si="255"/>
        <v>1</v>
      </c>
      <c r="T380" s="163"/>
      <c r="U380" s="248">
        <f t="shared" si="256"/>
        <v>3</v>
      </c>
      <c r="V380" s="162" t="s">
        <v>433</v>
      </c>
      <c r="W380" s="241">
        <v>1</v>
      </c>
      <c r="X380" s="162">
        <f t="shared" si="261"/>
        <v>3</v>
      </c>
      <c r="Y380" s="119"/>
      <c r="Z380" s="320">
        <f>Y418+X442</f>
        <v>9897.4999999999964</v>
      </c>
      <c r="AA380" s="121"/>
    </row>
    <row r="381" spans="1:27" s="14" customFormat="1" ht="18.75" customHeight="1">
      <c r="A381" s="131"/>
      <c r="B381" s="276" t="s">
        <v>322</v>
      </c>
      <c r="C381" s="133">
        <v>2</v>
      </c>
      <c r="D381" s="134" t="s">
        <v>548</v>
      </c>
      <c r="E381" s="286" t="s">
        <v>456</v>
      </c>
      <c r="F381" s="286"/>
      <c r="G381" s="39"/>
      <c r="H381" s="39"/>
      <c r="I381" s="347"/>
      <c r="J381" s="347"/>
      <c r="K381" s="347"/>
      <c r="L381" s="347"/>
      <c r="M381" s="347"/>
      <c r="N381" s="161">
        <f t="shared" si="259"/>
        <v>0</v>
      </c>
      <c r="O381" s="237">
        <v>1</v>
      </c>
      <c r="P381" s="237">
        <v>15</v>
      </c>
      <c r="Q381" s="160">
        <f t="shared" si="260"/>
        <v>15</v>
      </c>
      <c r="R381" s="160">
        <f t="shared" si="254"/>
        <v>0</v>
      </c>
      <c r="S381" s="162">
        <f t="shared" si="255"/>
        <v>0</v>
      </c>
      <c r="T381" s="163"/>
      <c r="U381" s="248">
        <f t="shared" si="256"/>
        <v>0</v>
      </c>
      <c r="V381" s="162" t="s">
        <v>433</v>
      </c>
      <c r="W381" s="241">
        <v>1</v>
      </c>
      <c r="X381" s="162">
        <f t="shared" si="261"/>
        <v>0</v>
      </c>
      <c r="Y381" s="119"/>
      <c r="Z381" s="321"/>
      <c r="AA381" s="121"/>
    </row>
    <row r="382" spans="1:27" s="14" customFormat="1" ht="18.75" customHeight="1">
      <c r="A382" s="131"/>
      <c r="B382" s="276" t="s">
        <v>321</v>
      </c>
      <c r="C382" s="133">
        <v>2</v>
      </c>
      <c r="D382" s="134" t="s">
        <v>548</v>
      </c>
      <c r="E382" s="286" t="s">
        <v>456</v>
      </c>
      <c r="F382" s="286"/>
      <c r="G382" s="39"/>
      <c r="H382" s="39"/>
      <c r="I382" s="347"/>
      <c r="J382" s="347"/>
      <c r="K382" s="347"/>
      <c r="L382" s="347"/>
      <c r="M382" s="347"/>
      <c r="N382" s="161"/>
      <c r="O382" s="237"/>
      <c r="P382" s="237"/>
      <c r="Q382" s="160"/>
      <c r="R382" s="160"/>
      <c r="S382" s="162"/>
      <c r="T382" s="163"/>
      <c r="U382" s="248"/>
      <c r="V382" s="162"/>
      <c r="W382" s="118"/>
      <c r="X382" s="162"/>
      <c r="Y382" s="119"/>
      <c r="Z382" s="321"/>
      <c r="AA382" s="121"/>
    </row>
    <row r="383" spans="1:27" s="14" customFormat="1" ht="18.75" customHeight="1">
      <c r="A383" s="131"/>
      <c r="B383" s="276" t="s">
        <v>438</v>
      </c>
      <c r="C383" s="133">
        <v>2</v>
      </c>
      <c r="D383" s="134" t="s">
        <v>549</v>
      </c>
      <c r="E383" s="286" t="s">
        <v>456</v>
      </c>
      <c r="F383" s="286"/>
      <c r="G383" s="39"/>
      <c r="H383" s="39"/>
      <c r="I383" s="347"/>
      <c r="J383" s="347"/>
      <c r="K383" s="347"/>
      <c r="L383" s="347"/>
      <c r="M383" s="347"/>
      <c r="N383" s="161"/>
      <c r="O383" s="237"/>
      <c r="P383" s="237"/>
      <c r="Q383" s="160"/>
      <c r="R383" s="160"/>
      <c r="S383" s="162"/>
      <c r="T383" s="163"/>
      <c r="U383" s="248"/>
      <c r="V383" s="162"/>
      <c r="W383" s="118"/>
      <c r="X383" s="162"/>
      <c r="Y383" s="119"/>
      <c r="Z383" s="321"/>
      <c r="AA383" s="121"/>
    </row>
    <row r="384" spans="1:27" s="14" customFormat="1" ht="18.75" customHeight="1">
      <c r="A384" s="131"/>
      <c r="B384" s="278" t="s">
        <v>439</v>
      </c>
      <c r="C384" s="133">
        <v>2</v>
      </c>
      <c r="D384" s="134" t="s">
        <v>461</v>
      </c>
      <c r="E384" s="286" t="s">
        <v>456</v>
      </c>
      <c r="F384" s="286"/>
      <c r="G384" s="39"/>
      <c r="H384" s="39"/>
      <c r="I384" s="347"/>
      <c r="J384" s="347"/>
      <c r="K384" s="347"/>
      <c r="L384" s="347"/>
      <c r="M384" s="347"/>
      <c r="N384" s="161"/>
      <c r="O384" s="237"/>
      <c r="P384" s="237"/>
      <c r="Q384" s="160"/>
      <c r="R384" s="160"/>
      <c r="S384" s="162"/>
      <c r="T384" s="163"/>
      <c r="U384" s="248"/>
      <c r="V384" s="162"/>
      <c r="W384" s="118"/>
      <c r="X384" s="162"/>
      <c r="Y384" s="119"/>
      <c r="Z384" s="320">
        <f>Y427+X442</f>
        <v>10141.499999999996</v>
      </c>
      <c r="AA384" s="121"/>
    </row>
    <row r="385" spans="1:27" s="14" customFormat="1" ht="18.75" customHeight="1">
      <c r="A385" s="131"/>
      <c r="B385" s="278" t="s">
        <v>459</v>
      </c>
      <c r="C385" s="133">
        <v>2</v>
      </c>
      <c r="D385" s="134" t="s">
        <v>550</v>
      </c>
      <c r="E385" s="286" t="s">
        <v>456</v>
      </c>
      <c r="F385" s="286"/>
      <c r="G385" s="39"/>
      <c r="H385" s="39"/>
      <c r="I385" s="347"/>
      <c r="J385" s="347"/>
      <c r="K385" s="347"/>
      <c r="L385" s="347"/>
      <c r="M385" s="347"/>
      <c r="N385" s="161"/>
      <c r="O385" s="237"/>
      <c r="P385" s="237"/>
      <c r="Q385" s="160"/>
      <c r="R385" s="160"/>
      <c r="S385" s="162"/>
      <c r="T385" s="163"/>
      <c r="U385" s="248"/>
      <c r="V385" s="162"/>
      <c r="W385" s="118"/>
      <c r="X385" s="162"/>
      <c r="Y385" s="119"/>
      <c r="Z385" s="321"/>
      <c r="AA385" s="121"/>
    </row>
    <row r="386" spans="1:27" s="14" customFormat="1" ht="18.75" customHeight="1">
      <c r="A386" s="131"/>
      <c r="B386" s="278" t="s">
        <v>460</v>
      </c>
      <c r="C386" s="133">
        <v>2</v>
      </c>
      <c r="D386" s="134" t="s">
        <v>551</v>
      </c>
      <c r="E386" s="286" t="s">
        <v>456</v>
      </c>
      <c r="F386" s="286"/>
      <c r="G386" s="39"/>
      <c r="H386" s="39"/>
      <c r="I386" s="347"/>
      <c r="J386" s="347"/>
      <c r="K386" s="347"/>
      <c r="L386" s="347"/>
      <c r="M386" s="347"/>
      <c r="N386" s="161"/>
      <c r="O386" s="237"/>
      <c r="P386" s="237"/>
      <c r="Q386" s="160"/>
      <c r="R386" s="160"/>
      <c r="S386" s="162"/>
      <c r="T386" s="163"/>
      <c r="U386" s="248"/>
      <c r="V386" s="162"/>
      <c r="W386" s="118"/>
      <c r="X386" s="162"/>
      <c r="Y386" s="119"/>
      <c r="Z386" s="321"/>
      <c r="AA386" s="121"/>
    </row>
    <row r="387" spans="1:27" s="14" customFormat="1" ht="12" customHeight="1">
      <c r="A387" s="131"/>
      <c r="B387" s="285"/>
      <c r="C387" s="133"/>
      <c r="D387" s="134"/>
      <c r="E387" s="249"/>
      <c r="F387" s="249"/>
      <c r="G387" s="39"/>
      <c r="H387" s="39"/>
      <c r="I387" s="347"/>
      <c r="J387" s="347"/>
      <c r="K387" s="347"/>
      <c r="L387" s="347"/>
      <c r="M387" s="347"/>
      <c r="N387" s="161"/>
      <c r="O387" s="237"/>
      <c r="P387" s="237"/>
      <c r="Q387" s="160"/>
      <c r="R387" s="160"/>
      <c r="S387" s="162"/>
      <c r="T387" s="163"/>
      <c r="U387" s="248"/>
      <c r="V387" s="162"/>
      <c r="W387" s="118"/>
      <c r="X387" s="162"/>
      <c r="Y387" s="119"/>
      <c r="Z387" s="120"/>
      <c r="AA387" s="121"/>
    </row>
    <row r="388" spans="1:27" s="14" customFormat="1" ht="12" customHeight="1">
      <c r="A388" s="131"/>
      <c r="B388" s="285"/>
      <c r="C388" s="133"/>
      <c r="D388" s="134"/>
      <c r="E388" s="249"/>
      <c r="F388" s="249"/>
      <c r="G388" s="39"/>
      <c r="H388" s="39"/>
      <c r="I388" s="347"/>
      <c r="J388" s="347"/>
      <c r="K388" s="347"/>
      <c r="L388" s="347"/>
      <c r="M388" s="347"/>
      <c r="N388" s="161"/>
      <c r="O388" s="237"/>
      <c r="P388" s="237"/>
      <c r="Q388" s="160"/>
      <c r="R388" s="160"/>
      <c r="S388" s="162"/>
      <c r="T388" s="163"/>
      <c r="U388" s="248"/>
      <c r="V388" s="162"/>
      <c r="W388" s="118"/>
      <c r="X388" s="162"/>
      <c r="Y388" s="119"/>
      <c r="Z388" s="120"/>
      <c r="AA388" s="121"/>
    </row>
    <row r="389" spans="1:27" s="14" customFormat="1" ht="12" customHeight="1">
      <c r="A389" s="131"/>
      <c r="B389" s="285"/>
      <c r="C389" s="133"/>
      <c r="D389" s="134"/>
      <c r="E389" s="249"/>
      <c r="F389" s="249"/>
      <c r="G389" s="39"/>
      <c r="H389" s="39"/>
      <c r="I389" s="347"/>
      <c r="J389" s="347"/>
      <c r="K389" s="347"/>
      <c r="L389" s="347"/>
      <c r="M389" s="347"/>
      <c r="N389" s="161"/>
      <c r="O389" s="237"/>
      <c r="P389" s="237"/>
      <c r="Q389" s="160"/>
      <c r="R389" s="160"/>
      <c r="S389" s="162"/>
      <c r="T389" s="163"/>
      <c r="U389" s="248"/>
      <c r="V389" s="162"/>
      <c r="W389" s="118"/>
      <c r="X389" s="162"/>
      <c r="Y389" s="119"/>
      <c r="Z389" s="120"/>
      <c r="AA389" s="121"/>
    </row>
    <row r="390" spans="1:27" s="14" customFormat="1" ht="12" customHeight="1">
      <c r="A390" s="131"/>
      <c r="B390" s="285"/>
      <c r="C390" s="133"/>
      <c r="D390" s="134"/>
      <c r="E390" s="249"/>
      <c r="F390" s="249"/>
      <c r="G390" s="39"/>
      <c r="H390" s="39"/>
      <c r="I390" s="347"/>
      <c r="J390" s="347"/>
      <c r="K390" s="347"/>
      <c r="L390" s="347"/>
      <c r="M390" s="347"/>
      <c r="N390" s="161"/>
      <c r="O390" s="237"/>
      <c r="P390" s="237"/>
      <c r="Q390" s="160"/>
      <c r="R390" s="160"/>
      <c r="S390" s="162"/>
      <c r="T390" s="163"/>
      <c r="U390" s="248"/>
      <c r="V390" s="162"/>
      <c r="W390" s="118"/>
      <c r="X390" s="162"/>
      <c r="Y390" s="119"/>
      <c r="Z390" s="120"/>
      <c r="AA390" s="121"/>
    </row>
    <row r="391" spans="1:27" s="14" customFormat="1" ht="12" customHeight="1">
      <c r="A391" s="131"/>
      <c r="B391" s="285"/>
      <c r="C391" s="133"/>
      <c r="D391" s="134"/>
      <c r="E391" s="249"/>
      <c r="F391" s="249"/>
      <c r="G391" s="39"/>
      <c r="H391" s="39"/>
      <c r="I391" s="347"/>
      <c r="J391" s="347"/>
      <c r="K391" s="347"/>
      <c r="L391" s="347"/>
      <c r="M391" s="347"/>
      <c r="N391" s="161"/>
      <c r="O391" s="237"/>
      <c r="P391" s="237"/>
      <c r="Q391" s="160"/>
      <c r="R391" s="160"/>
      <c r="S391" s="162"/>
      <c r="T391" s="163"/>
      <c r="U391" s="248"/>
      <c r="V391" s="162"/>
      <c r="W391" s="118"/>
      <c r="X391" s="162"/>
      <c r="Y391" s="119"/>
      <c r="Z391" s="120"/>
      <c r="AA391" s="121"/>
    </row>
    <row r="392" spans="1:27" s="14" customFormat="1" ht="12" customHeight="1">
      <c r="A392" s="131"/>
      <c r="B392" s="285"/>
      <c r="C392" s="133"/>
      <c r="D392" s="134"/>
      <c r="E392" s="249"/>
      <c r="F392" s="249"/>
      <c r="G392" s="39"/>
      <c r="H392" s="39"/>
      <c r="I392" s="347"/>
      <c r="J392" s="347"/>
      <c r="K392" s="347"/>
      <c r="L392" s="347"/>
      <c r="M392" s="347"/>
      <c r="N392" s="161"/>
      <c r="O392" s="237"/>
      <c r="P392" s="237"/>
      <c r="Q392" s="160"/>
      <c r="R392" s="160"/>
      <c r="S392" s="162"/>
      <c r="T392" s="163"/>
      <c r="U392" s="248"/>
      <c r="V392" s="162"/>
      <c r="W392" s="118"/>
      <c r="X392" s="162"/>
      <c r="Y392" s="119"/>
      <c r="Z392" s="120"/>
      <c r="AA392" s="121"/>
    </row>
    <row r="393" spans="1:27" s="14" customFormat="1" ht="12" customHeight="1">
      <c r="A393" s="131"/>
      <c r="B393" s="285"/>
      <c r="C393" s="133"/>
      <c r="D393" s="134"/>
      <c r="E393" s="249"/>
      <c r="F393" s="249"/>
      <c r="G393" s="39"/>
      <c r="H393" s="39"/>
      <c r="I393" s="347"/>
      <c r="J393" s="347"/>
      <c r="K393" s="347"/>
      <c r="L393" s="347"/>
      <c r="M393" s="347"/>
      <c r="N393" s="161"/>
      <c r="O393" s="237"/>
      <c r="P393" s="237"/>
      <c r="Q393" s="160"/>
      <c r="R393" s="160"/>
      <c r="S393" s="162"/>
      <c r="T393" s="163"/>
      <c r="U393" s="248"/>
      <c r="V393" s="162"/>
      <c r="W393" s="118"/>
      <c r="X393" s="162"/>
      <c r="Y393" s="119"/>
      <c r="Z393" s="120"/>
      <c r="AA393" s="121"/>
    </row>
    <row r="394" spans="1:27" s="14" customFormat="1" ht="12" customHeight="1">
      <c r="A394" s="131"/>
      <c r="B394" s="285"/>
      <c r="C394" s="133"/>
      <c r="D394" s="134"/>
      <c r="E394" s="249"/>
      <c r="F394" s="249"/>
      <c r="G394" s="39"/>
      <c r="H394" s="39"/>
      <c r="I394" s="347"/>
      <c r="J394" s="347"/>
      <c r="K394" s="347"/>
      <c r="L394" s="347"/>
      <c r="M394" s="347"/>
      <c r="N394" s="161"/>
      <c r="O394" s="237"/>
      <c r="P394" s="237"/>
      <c r="Q394" s="160"/>
      <c r="R394" s="160"/>
      <c r="S394" s="162"/>
      <c r="T394" s="163"/>
      <c r="U394" s="248"/>
      <c r="V394" s="162"/>
      <c r="W394" s="118"/>
      <c r="X394" s="162"/>
      <c r="Y394" s="119"/>
      <c r="Z394" s="120"/>
      <c r="AA394" s="121"/>
    </row>
    <row r="395" spans="1:27" s="14" customFormat="1" ht="12" customHeight="1">
      <c r="A395" s="131"/>
      <c r="B395" s="285"/>
      <c r="C395" s="133"/>
      <c r="D395" s="134"/>
      <c r="E395" s="249"/>
      <c r="F395" s="249"/>
      <c r="G395" s="39"/>
      <c r="H395" s="39"/>
      <c r="I395" s="347"/>
      <c r="J395" s="347"/>
      <c r="K395" s="347"/>
      <c r="L395" s="347"/>
      <c r="M395" s="347"/>
      <c r="N395" s="161"/>
      <c r="O395" s="237"/>
      <c r="P395" s="237"/>
      <c r="Q395" s="160"/>
      <c r="R395" s="160"/>
      <c r="S395" s="162"/>
      <c r="T395" s="163"/>
      <c r="U395" s="248"/>
      <c r="V395" s="162"/>
      <c r="W395" s="118"/>
      <c r="X395" s="162"/>
      <c r="Y395" s="119"/>
      <c r="Z395" s="120"/>
      <c r="AA395" s="121"/>
    </row>
    <row r="396" spans="1:27" s="14" customFormat="1" ht="12" customHeight="1">
      <c r="A396" s="131"/>
      <c r="B396" s="285"/>
      <c r="C396" s="133"/>
      <c r="D396" s="134"/>
      <c r="E396" s="249"/>
      <c r="F396" s="249"/>
      <c r="G396" s="39"/>
      <c r="H396" s="39"/>
      <c r="I396" s="347"/>
      <c r="J396" s="347"/>
      <c r="K396" s="347"/>
      <c r="L396" s="347"/>
      <c r="M396" s="347"/>
      <c r="N396" s="161"/>
      <c r="O396" s="237"/>
      <c r="P396" s="237"/>
      <c r="Q396" s="160"/>
      <c r="R396" s="160"/>
      <c r="S396" s="162"/>
      <c r="T396" s="163"/>
      <c r="U396" s="248"/>
      <c r="V396" s="162"/>
      <c r="W396" s="118"/>
      <c r="X396" s="162"/>
      <c r="Y396" s="119"/>
      <c r="Z396" s="120"/>
      <c r="AA396" s="121"/>
    </row>
    <row r="397" spans="1:27" s="14" customFormat="1" ht="12" customHeight="1">
      <c r="A397" s="131"/>
      <c r="B397" s="285"/>
      <c r="C397" s="133"/>
      <c r="D397" s="134"/>
      <c r="E397" s="249"/>
      <c r="F397" s="249"/>
      <c r="G397" s="39"/>
      <c r="H397" s="39"/>
      <c r="I397" s="347"/>
      <c r="J397" s="347"/>
      <c r="K397" s="347"/>
      <c r="L397" s="347"/>
      <c r="M397" s="347"/>
      <c r="N397" s="161"/>
      <c r="O397" s="237"/>
      <c r="P397" s="237"/>
      <c r="Q397" s="160"/>
      <c r="R397" s="160"/>
      <c r="S397" s="162"/>
      <c r="T397" s="163"/>
      <c r="U397" s="248"/>
      <c r="V397" s="162"/>
      <c r="W397" s="118"/>
      <c r="X397" s="162"/>
      <c r="Y397" s="119"/>
      <c r="Z397" s="120"/>
      <c r="AA397" s="121"/>
    </row>
    <row r="398" spans="1:27" s="14" customFormat="1" ht="12" customHeight="1">
      <c r="A398" s="131"/>
      <c r="B398" s="285"/>
      <c r="C398" s="133"/>
      <c r="D398" s="134"/>
      <c r="E398" s="249"/>
      <c r="F398" s="249"/>
      <c r="G398" s="39"/>
      <c r="H398" s="39"/>
      <c r="I398" s="347"/>
      <c r="J398" s="347"/>
      <c r="K398" s="347"/>
      <c r="L398" s="347"/>
      <c r="M398" s="347"/>
      <c r="N398" s="161"/>
      <c r="O398" s="237"/>
      <c r="P398" s="237"/>
      <c r="Q398" s="160"/>
      <c r="R398" s="160"/>
      <c r="S398" s="162"/>
      <c r="T398" s="163"/>
      <c r="U398" s="248"/>
      <c r="V398" s="162"/>
      <c r="W398" s="118"/>
      <c r="X398" s="162"/>
      <c r="Y398" s="119"/>
      <c r="Z398" s="120"/>
      <c r="AA398" s="121"/>
    </row>
    <row r="399" spans="1:27" s="14" customFormat="1" ht="12" customHeight="1">
      <c r="A399" s="131"/>
      <c r="B399" s="285"/>
      <c r="C399" s="133"/>
      <c r="D399" s="134"/>
      <c r="E399" s="249"/>
      <c r="F399" s="249"/>
      <c r="G399" s="39"/>
      <c r="H399" s="39"/>
      <c r="I399" s="347"/>
      <c r="J399" s="347"/>
      <c r="K399" s="347"/>
      <c r="L399" s="347"/>
      <c r="M399" s="347"/>
      <c r="N399" s="161"/>
      <c r="O399" s="237"/>
      <c r="P399" s="237"/>
      <c r="Q399" s="160"/>
      <c r="R399" s="160"/>
      <c r="S399" s="162"/>
      <c r="T399" s="163"/>
      <c r="U399" s="248"/>
      <c r="V399" s="162"/>
      <c r="W399" s="118"/>
      <c r="X399" s="162"/>
      <c r="Y399" s="119"/>
      <c r="Z399" s="120"/>
      <c r="AA399" s="121"/>
    </row>
    <row r="400" spans="1:27" s="14" customFormat="1" ht="12" customHeight="1">
      <c r="A400" s="131"/>
      <c r="B400" s="285"/>
      <c r="C400" s="133"/>
      <c r="D400" s="134"/>
      <c r="E400" s="249"/>
      <c r="F400" s="249"/>
      <c r="G400" s="39"/>
      <c r="H400" s="39"/>
      <c r="I400" s="347"/>
      <c r="J400" s="347"/>
      <c r="K400" s="347"/>
      <c r="L400" s="347"/>
      <c r="M400" s="347"/>
      <c r="N400" s="161"/>
      <c r="O400" s="237"/>
      <c r="P400" s="237"/>
      <c r="Q400" s="160"/>
      <c r="R400" s="160"/>
      <c r="S400" s="162"/>
      <c r="T400" s="163"/>
      <c r="U400" s="248"/>
      <c r="V400" s="162"/>
      <c r="W400" s="118"/>
      <c r="X400" s="162"/>
      <c r="Y400" s="119"/>
      <c r="Z400" s="120"/>
      <c r="AA400" s="121"/>
    </row>
    <row r="401" spans="1:27" s="14" customFormat="1" ht="12" customHeight="1">
      <c r="A401" s="131"/>
      <c r="B401" s="285"/>
      <c r="C401" s="133"/>
      <c r="D401" s="134"/>
      <c r="E401" s="249"/>
      <c r="F401" s="249"/>
      <c r="G401" s="39"/>
      <c r="H401" s="39"/>
      <c r="I401" s="347"/>
      <c r="J401" s="347"/>
      <c r="K401" s="347"/>
      <c r="L401" s="347"/>
      <c r="M401" s="347"/>
      <c r="N401" s="161"/>
      <c r="O401" s="237"/>
      <c r="P401" s="237"/>
      <c r="Q401" s="160"/>
      <c r="R401" s="160"/>
      <c r="S401" s="162"/>
      <c r="T401" s="163"/>
      <c r="U401" s="248"/>
      <c r="V401" s="162"/>
      <c r="W401" s="118"/>
      <c r="X401" s="162"/>
      <c r="Y401" s="119"/>
      <c r="Z401" s="120"/>
      <c r="AA401" s="121"/>
    </row>
    <row r="402" spans="1:27" s="14" customFormat="1" ht="12" customHeight="1">
      <c r="A402" s="131"/>
      <c r="B402" s="285"/>
      <c r="C402" s="133"/>
      <c r="D402" s="134"/>
      <c r="E402" s="249"/>
      <c r="F402" s="249"/>
      <c r="G402" s="39"/>
      <c r="H402" s="39"/>
      <c r="I402" s="347"/>
      <c r="J402" s="347"/>
      <c r="K402" s="347"/>
      <c r="L402" s="347"/>
      <c r="M402" s="347"/>
      <c r="N402" s="161"/>
      <c r="O402" s="237"/>
      <c r="P402" s="237"/>
      <c r="Q402" s="160"/>
      <c r="R402" s="160"/>
      <c r="S402" s="162"/>
      <c r="T402" s="163"/>
      <c r="U402" s="248"/>
      <c r="V402" s="162"/>
      <c r="W402" s="118"/>
      <c r="X402" s="162"/>
      <c r="Y402" s="119"/>
      <c r="Z402" s="120"/>
      <c r="AA402" s="121"/>
    </row>
    <row r="403" spans="1:27" s="14" customFormat="1" ht="12" customHeight="1">
      <c r="A403" s="131"/>
      <c r="B403" s="285"/>
      <c r="C403" s="133"/>
      <c r="D403" s="134"/>
      <c r="E403" s="249"/>
      <c r="F403" s="249"/>
      <c r="G403" s="39"/>
      <c r="H403" s="39"/>
      <c r="I403" s="347"/>
      <c r="J403" s="347"/>
      <c r="K403" s="347"/>
      <c r="L403" s="347"/>
      <c r="M403" s="347"/>
      <c r="N403" s="161"/>
      <c r="O403" s="237"/>
      <c r="P403" s="237"/>
      <c r="Q403" s="160"/>
      <c r="R403" s="160"/>
      <c r="S403" s="162"/>
      <c r="T403" s="163"/>
      <c r="U403" s="248"/>
      <c r="V403" s="162"/>
      <c r="W403" s="118"/>
      <c r="X403" s="162"/>
      <c r="Y403" s="119"/>
      <c r="Z403" s="120"/>
      <c r="AA403" s="121"/>
    </row>
    <row r="404" spans="1:27" s="14" customFormat="1" ht="12" customHeight="1">
      <c r="A404" s="131"/>
      <c r="B404" s="285"/>
      <c r="C404" s="133"/>
      <c r="D404" s="134"/>
      <c r="E404" s="249"/>
      <c r="F404" s="249"/>
      <c r="G404" s="39"/>
      <c r="H404" s="39"/>
      <c r="I404" s="347"/>
      <c r="J404" s="347"/>
      <c r="K404" s="347"/>
      <c r="L404" s="347"/>
      <c r="M404" s="347"/>
      <c r="N404" s="161"/>
      <c r="O404" s="237"/>
      <c r="P404" s="237"/>
      <c r="Q404" s="160"/>
      <c r="R404" s="160"/>
      <c r="S404" s="162"/>
      <c r="T404" s="163"/>
      <c r="U404" s="248"/>
      <c r="V404" s="162"/>
      <c r="W404" s="118"/>
      <c r="X404" s="162"/>
      <c r="Y404" s="119"/>
      <c r="Z404" s="120"/>
      <c r="AA404" s="121"/>
    </row>
    <row r="405" spans="1:27" s="14" customFormat="1" ht="12" customHeight="1">
      <c r="A405" s="131"/>
      <c r="B405" s="285"/>
      <c r="C405" s="133"/>
      <c r="D405" s="134"/>
      <c r="E405" s="249"/>
      <c r="F405" s="249"/>
      <c r="G405" s="39"/>
      <c r="H405" s="39"/>
      <c r="I405" s="347"/>
      <c r="J405" s="347"/>
      <c r="K405" s="347"/>
      <c r="L405" s="347"/>
      <c r="M405" s="347"/>
      <c r="N405" s="161"/>
      <c r="O405" s="237"/>
      <c r="P405" s="237"/>
      <c r="Q405" s="160"/>
      <c r="R405" s="160"/>
      <c r="S405" s="162"/>
      <c r="T405" s="163"/>
      <c r="U405" s="248"/>
      <c r="V405" s="162"/>
      <c r="W405" s="118"/>
      <c r="X405" s="162"/>
      <c r="Y405" s="119"/>
      <c r="Z405" s="120"/>
      <c r="AA405" s="121"/>
    </row>
    <row r="406" spans="1:27" s="14" customFormat="1" ht="12" customHeight="1">
      <c r="A406" s="131"/>
      <c r="B406" s="285"/>
      <c r="C406" s="133"/>
      <c r="D406" s="134"/>
      <c r="E406" s="249"/>
      <c r="F406" s="249"/>
      <c r="G406" s="39"/>
      <c r="H406" s="39"/>
      <c r="I406" s="347"/>
      <c r="J406" s="347"/>
      <c r="K406" s="347"/>
      <c r="L406" s="347"/>
      <c r="M406" s="347"/>
      <c r="N406" s="161"/>
      <c r="O406" s="237"/>
      <c r="P406" s="237"/>
      <c r="Q406" s="160"/>
      <c r="R406" s="160"/>
      <c r="S406" s="162"/>
      <c r="T406" s="163"/>
      <c r="U406" s="248"/>
      <c r="V406" s="162"/>
      <c r="W406" s="118"/>
      <c r="X406" s="162"/>
      <c r="Y406" s="119"/>
      <c r="Z406" s="120"/>
      <c r="AA406" s="121"/>
    </row>
    <row r="407" spans="1:27" s="14" customFormat="1" ht="12" customHeight="1">
      <c r="A407" s="131"/>
      <c r="B407" s="285"/>
      <c r="C407" s="133"/>
      <c r="D407" s="134"/>
      <c r="E407" s="249"/>
      <c r="F407" s="249"/>
      <c r="G407" s="39"/>
      <c r="H407" s="39"/>
      <c r="I407" s="347"/>
      <c r="J407" s="347"/>
      <c r="K407" s="347"/>
      <c r="L407" s="347"/>
      <c r="M407" s="347"/>
      <c r="N407" s="136"/>
      <c r="O407" s="237"/>
      <c r="P407" s="237"/>
      <c r="Q407" s="133"/>
      <c r="R407" s="133"/>
      <c r="S407" s="139"/>
      <c r="T407" s="140"/>
      <c r="U407" s="138"/>
      <c r="V407" s="162" t="s">
        <v>434</v>
      </c>
      <c r="W407" s="118"/>
      <c r="X407" s="433">
        <f>SUBTOTAL(9,X1:X406)</f>
        <v>9469.4999999999964</v>
      </c>
      <c r="Y407" s="434"/>
      <c r="Z407" s="120"/>
      <c r="AA407" s="121"/>
    </row>
    <row r="408" spans="1:27" s="309" customFormat="1" ht="12" customHeight="1">
      <c r="A408" s="305" t="s">
        <v>522</v>
      </c>
      <c r="B408" s="306"/>
      <c r="C408" s="307">
        <v>1</v>
      </c>
      <c r="D408" s="308" t="s">
        <v>12</v>
      </c>
      <c r="E408" s="309" t="s">
        <v>521</v>
      </c>
      <c r="G408" s="330"/>
      <c r="H408" s="330"/>
      <c r="I408" s="349"/>
      <c r="J408" s="349"/>
      <c r="K408" s="349"/>
      <c r="L408" s="349"/>
      <c r="M408" s="349"/>
      <c r="N408" s="310"/>
      <c r="O408" s="333"/>
      <c r="P408" s="333"/>
      <c r="Q408" s="307"/>
      <c r="R408" s="307"/>
      <c r="S408" s="311"/>
      <c r="T408" s="312"/>
      <c r="U408" s="313"/>
      <c r="V408" s="311"/>
      <c r="W408" s="311"/>
      <c r="X408" s="311"/>
      <c r="Y408" s="314">
        <v>408</v>
      </c>
      <c r="Z408" s="315"/>
    </row>
    <row r="409" spans="1:27" s="309" customFormat="1" ht="12" customHeight="1">
      <c r="A409" s="305" t="s">
        <v>522</v>
      </c>
      <c r="B409" s="306"/>
      <c r="C409" s="307">
        <v>1</v>
      </c>
      <c r="D409" s="308" t="s">
        <v>10</v>
      </c>
      <c r="E409" s="309" t="s">
        <v>521</v>
      </c>
      <c r="G409" s="330"/>
      <c r="H409" s="330"/>
      <c r="I409" s="349"/>
      <c r="J409" s="349"/>
      <c r="K409" s="349"/>
      <c r="L409" s="349"/>
      <c r="M409" s="349"/>
      <c r="N409" s="310"/>
      <c r="O409" s="333"/>
      <c r="P409" s="333"/>
      <c r="Q409" s="307"/>
      <c r="R409" s="307"/>
      <c r="S409" s="311"/>
      <c r="T409" s="312"/>
      <c r="U409" s="313"/>
      <c r="V409" s="311"/>
      <c r="W409" s="311"/>
      <c r="X409" s="311"/>
      <c r="Y409" s="314">
        <v>322.5</v>
      </c>
      <c r="Z409" s="315"/>
    </row>
    <row r="410" spans="1:27" s="309" customFormat="1" ht="12" customHeight="1">
      <c r="A410" s="305" t="s">
        <v>522</v>
      </c>
      <c r="B410" s="306"/>
      <c r="C410" s="307">
        <v>1</v>
      </c>
      <c r="D410" s="308" t="s">
        <v>48</v>
      </c>
      <c r="E410" s="309" t="s">
        <v>521</v>
      </c>
      <c r="G410" s="330"/>
      <c r="H410" s="330"/>
      <c r="I410" s="349"/>
      <c r="J410" s="349"/>
      <c r="K410" s="349"/>
      <c r="L410" s="349"/>
      <c r="M410" s="349"/>
      <c r="N410" s="310"/>
      <c r="O410" s="333"/>
      <c r="P410" s="333"/>
      <c r="Q410" s="307"/>
      <c r="R410" s="307"/>
      <c r="S410" s="311"/>
      <c r="T410" s="312"/>
      <c r="U410" s="313"/>
      <c r="V410" s="311"/>
      <c r="W410" s="311"/>
      <c r="X410" s="311"/>
      <c r="Y410" s="314">
        <v>490</v>
      </c>
      <c r="Z410" s="315"/>
    </row>
    <row r="411" spans="1:27" s="309" customFormat="1" ht="12" customHeight="1">
      <c r="A411" s="305"/>
      <c r="B411" s="306"/>
      <c r="C411" s="307">
        <v>1</v>
      </c>
      <c r="D411" s="308" t="s">
        <v>310</v>
      </c>
      <c r="E411" s="309" t="s">
        <v>521</v>
      </c>
      <c r="G411" s="330"/>
      <c r="H411" s="330"/>
      <c r="I411" s="349"/>
      <c r="J411" s="349"/>
      <c r="K411" s="349"/>
      <c r="L411" s="349"/>
      <c r="M411" s="349"/>
      <c r="N411" s="310"/>
      <c r="O411" s="333"/>
      <c r="P411" s="333"/>
      <c r="Q411" s="307"/>
      <c r="R411" s="307"/>
      <c r="S411" s="311"/>
      <c r="T411" s="312"/>
      <c r="U411" s="313"/>
      <c r="V411" s="311"/>
      <c r="W411" s="311"/>
      <c r="X411" s="311"/>
      <c r="Y411" s="314"/>
      <c r="Z411" s="315"/>
    </row>
    <row r="412" spans="1:27" s="309" customFormat="1" ht="12" customHeight="1">
      <c r="A412" s="305" t="s">
        <v>522</v>
      </c>
      <c r="B412" s="306"/>
      <c r="C412" s="307">
        <v>1</v>
      </c>
      <c r="D412" s="308" t="s">
        <v>516</v>
      </c>
      <c r="E412" s="309" t="s">
        <v>521</v>
      </c>
      <c r="G412" s="330"/>
      <c r="H412" s="330"/>
      <c r="I412" s="349"/>
      <c r="J412" s="349"/>
      <c r="K412" s="349"/>
      <c r="L412" s="349"/>
      <c r="M412" s="349"/>
      <c r="N412" s="310"/>
      <c r="O412" s="333"/>
      <c r="P412" s="333"/>
      <c r="Q412" s="307"/>
      <c r="R412" s="307"/>
      <c r="S412" s="311"/>
      <c r="T412" s="312"/>
      <c r="U412" s="313"/>
      <c r="V412" s="311"/>
      <c r="W412" s="311"/>
      <c r="X412" s="311"/>
      <c r="Y412" s="314">
        <v>391.6</v>
      </c>
      <c r="Z412" s="315"/>
    </row>
    <row r="413" spans="1:27" s="309" customFormat="1" ht="12" customHeight="1">
      <c r="A413" s="305" t="s">
        <v>522</v>
      </c>
      <c r="B413" s="306"/>
      <c r="C413" s="307">
        <v>1</v>
      </c>
      <c r="D413" s="308" t="s">
        <v>59</v>
      </c>
      <c r="E413" s="309" t="s">
        <v>521</v>
      </c>
      <c r="G413" s="330"/>
      <c r="H413" s="330"/>
      <c r="I413" s="349"/>
      <c r="J413" s="349"/>
      <c r="K413" s="349"/>
      <c r="L413" s="349"/>
      <c r="M413" s="349"/>
      <c r="N413" s="310"/>
      <c r="O413" s="333"/>
      <c r="P413" s="333"/>
      <c r="Q413" s="307"/>
      <c r="R413" s="307"/>
      <c r="S413" s="311"/>
      <c r="T413" s="312"/>
      <c r="U413" s="313"/>
      <c r="V413" s="311"/>
      <c r="W413" s="311"/>
      <c r="X413" s="311"/>
      <c r="Y413" s="314">
        <v>448</v>
      </c>
      <c r="Z413" s="315"/>
    </row>
    <row r="414" spans="1:27" s="309" customFormat="1" ht="12" customHeight="1">
      <c r="A414" s="305" t="s">
        <v>522</v>
      </c>
      <c r="B414" s="306"/>
      <c r="C414" s="307">
        <v>1</v>
      </c>
      <c r="D414" s="308" t="s">
        <v>309</v>
      </c>
      <c r="E414" s="309" t="s">
        <v>521</v>
      </c>
      <c r="G414" s="330"/>
      <c r="H414" s="330"/>
      <c r="I414" s="349"/>
      <c r="J414" s="349"/>
      <c r="K414" s="349"/>
      <c r="L414" s="349"/>
      <c r="M414" s="349"/>
      <c r="N414" s="310"/>
      <c r="O414" s="333"/>
      <c r="P414" s="333"/>
      <c r="Q414" s="307"/>
      <c r="R414" s="307"/>
      <c r="S414" s="311"/>
      <c r="T414" s="312"/>
      <c r="U414" s="313"/>
      <c r="V414" s="311"/>
      <c r="W414" s="311"/>
      <c r="X414" s="311"/>
      <c r="Y414" s="314">
        <v>530</v>
      </c>
      <c r="Z414" s="315"/>
    </row>
    <row r="415" spans="1:27" s="309" customFormat="1" ht="12" customHeight="1">
      <c r="A415" s="305"/>
      <c r="B415" s="306"/>
      <c r="C415" s="307">
        <v>1</v>
      </c>
      <c r="D415" s="308" t="s">
        <v>319</v>
      </c>
      <c r="E415" s="309" t="s">
        <v>521</v>
      </c>
      <c r="G415" s="330"/>
      <c r="H415" s="330"/>
      <c r="I415" s="349"/>
      <c r="J415" s="349"/>
      <c r="K415" s="349"/>
      <c r="L415" s="349"/>
      <c r="M415" s="349"/>
      <c r="N415" s="310"/>
      <c r="O415" s="333"/>
      <c r="P415" s="333"/>
      <c r="Q415" s="307"/>
      <c r="R415" s="307"/>
      <c r="S415" s="311"/>
      <c r="T415" s="312"/>
      <c r="U415" s="313"/>
      <c r="V415" s="311"/>
      <c r="W415" s="311"/>
      <c r="X415" s="311"/>
      <c r="Y415" s="314"/>
      <c r="Z415" s="315"/>
    </row>
    <row r="416" spans="1:27" s="309" customFormat="1" ht="12" customHeight="1">
      <c r="A416" s="305" t="s">
        <v>522</v>
      </c>
      <c r="B416" s="306"/>
      <c r="C416" s="307">
        <v>1</v>
      </c>
      <c r="D416" s="308" t="s">
        <v>303</v>
      </c>
      <c r="E416" s="309" t="s">
        <v>521</v>
      </c>
      <c r="G416" s="330"/>
      <c r="H416" s="330"/>
      <c r="I416" s="349"/>
      <c r="J416" s="349"/>
      <c r="K416" s="349"/>
      <c r="L416" s="349"/>
      <c r="M416" s="349"/>
      <c r="N416" s="310"/>
      <c r="O416" s="333"/>
      <c r="P416" s="333"/>
      <c r="Q416" s="307"/>
      <c r="R416" s="307"/>
      <c r="S416" s="311"/>
      <c r="T416" s="312"/>
      <c r="U416" s="313"/>
      <c r="V416" s="311"/>
      <c r="W416" s="311"/>
      <c r="X416" s="311"/>
      <c r="Y416" s="314">
        <v>470.3</v>
      </c>
      <c r="Z416" s="315"/>
    </row>
    <row r="417" spans="1:26" s="309" customFormat="1" ht="12" customHeight="1">
      <c r="A417" s="305"/>
      <c r="B417" s="306"/>
      <c r="C417" s="307">
        <v>1</v>
      </c>
      <c r="D417" s="308" t="s">
        <v>288</v>
      </c>
      <c r="E417" s="309" t="s">
        <v>521</v>
      </c>
      <c r="G417" s="330"/>
      <c r="H417" s="330"/>
      <c r="I417" s="349"/>
      <c r="J417" s="349"/>
      <c r="K417" s="349"/>
      <c r="L417" s="349"/>
      <c r="M417" s="349"/>
      <c r="N417" s="310"/>
      <c r="O417" s="333"/>
      <c r="P417" s="333"/>
      <c r="Q417" s="307"/>
      <c r="R417" s="307"/>
      <c r="S417" s="311"/>
      <c r="T417" s="312"/>
      <c r="U417" s="313"/>
      <c r="V417" s="311"/>
      <c r="W417" s="311"/>
      <c r="X417" s="311"/>
      <c r="Y417" s="314"/>
      <c r="Z417" s="315"/>
    </row>
    <row r="418" spans="1:26" s="309" customFormat="1" ht="12" customHeight="1">
      <c r="A418" s="305" t="s">
        <v>522</v>
      </c>
      <c r="B418" s="306"/>
      <c r="C418" s="307">
        <v>1</v>
      </c>
      <c r="D418" s="308" t="s">
        <v>283</v>
      </c>
      <c r="E418" s="309" t="s">
        <v>521</v>
      </c>
      <c r="G418" s="330"/>
      <c r="H418" s="330"/>
      <c r="I418" s="349"/>
      <c r="J418" s="349"/>
      <c r="K418" s="349"/>
      <c r="L418" s="349"/>
      <c r="M418" s="349"/>
      <c r="N418" s="310"/>
      <c r="O418" s="333"/>
      <c r="P418" s="333"/>
      <c r="Q418" s="307"/>
      <c r="R418" s="307"/>
      <c r="S418" s="311"/>
      <c r="T418" s="312"/>
      <c r="U418" s="313"/>
      <c r="V418" s="311"/>
      <c r="W418" s="311"/>
      <c r="X418" s="311"/>
      <c r="Y418" s="314">
        <v>428</v>
      </c>
      <c r="Z418" s="315"/>
    </row>
    <row r="419" spans="1:26" s="309" customFormat="1" ht="12" customHeight="1">
      <c r="A419" s="305" t="s">
        <v>522</v>
      </c>
      <c r="B419" s="306"/>
      <c r="C419" s="307">
        <v>1</v>
      </c>
      <c r="D419" s="308" t="s">
        <v>263</v>
      </c>
      <c r="E419" s="309" t="s">
        <v>521</v>
      </c>
      <c r="G419" s="330"/>
      <c r="H419" s="330"/>
      <c r="I419" s="349"/>
      <c r="J419" s="349"/>
      <c r="K419" s="349"/>
      <c r="L419" s="349"/>
      <c r="M419" s="349"/>
      <c r="N419" s="310"/>
      <c r="O419" s="333"/>
      <c r="P419" s="333"/>
      <c r="Q419" s="307"/>
      <c r="R419" s="307"/>
      <c r="S419" s="311"/>
      <c r="T419" s="312"/>
      <c r="U419" s="313"/>
      <c r="V419" s="311"/>
      <c r="W419" s="311"/>
      <c r="X419" s="311"/>
      <c r="Y419" s="314">
        <v>482</v>
      </c>
      <c r="Z419" s="315"/>
    </row>
    <row r="420" spans="1:26" s="309" customFormat="1" ht="12" customHeight="1">
      <c r="A420" s="305" t="s">
        <v>522</v>
      </c>
      <c r="B420" s="306"/>
      <c r="C420" s="307">
        <v>1</v>
      </c>
      <c r="D420" s="308" t="s">
        <v>284</v>
      </c>
      <c r="E420" s="309" t="s">
        <v>521</v>
      </c>
      <c r="G420" s="330"/>
      <c r="H420" s="330"/>
      <c r="I420" s="349"/>
      <c r="J420" s="349"/>
      <c r="K420" s="349"/>
      <c r="L420" s="349"/>
      <c r="M420" s="349"/>
      <c r="N420" s="310"/>
      <c r="O420" s="333"/>
      <c r="P420" s="333"/>
      <c r="Q420" s="307"/>
      <c r="R420" s="307"/>
      <c r="S420" s="311"/>
      <c r="T420" s="312"/>
      <c r="U420" s="313"/>
      <c r="V420" s="311"/>
      <c r="W420" s="311"/>
      <c r="X420" s="311"/>
      <c r="Y420" s="314">
        <v>723.3</v>
      </c>
      <c r="Z420" s="315"/>
    </row>
    <row r="421" spans="1:26" s="309" customFormat="1" ht="12" customHeight="1">
      <c r="A421" s="305" t="s">
        <v>522</v>
      </c>
      <c r="B421" s="306"/>
      <c r="C421" s="307">
        <v>1</v>
      </c>
      <c r="D421" s="308" t="s">
        <v>38</v>
      </c>
      <c r="E421" s="309" t="s">
        <v>521</v>
      </c>
      <c r="G421" s="330"/>
      <c r="H421" s="330"/>
      <c r="I421" s="349"/>
      <c r="J421" s="349"/>
      <c r="K421" s="349"/>
      <c r="L421" s="349"/>
      <c r="M421" s="349"/>
      <c r="N421" s="310"/>
      <c r="O421" s="333"/>
      <c r="P421" s="333"/>
      <c r="Q421" s="307"/>
      <c r="R421" s="307"/>
      <c r="S421" s="311"/>
      <c r="T421" s="312"/>
      <c r="U421" s="313"/>
      <c r="V421" s="311"/>
      <c r="W421" s="311"/>
      <c r="X421" s="311"/>
      <c r="Y421" s="314">
        <v>524</v>
      </c>
      <c r="Z421" s="315"/>
    </row>
    <row r="422" spans="1:26" s="309" customFormat="1" ht="12" customHeight="1">
      <c r="A422" s="305"/>
      <c r="B422" s="306"/>
      <c r="C422" s="307">
        <v>1</v>
      </c>
      <c r="D422" s="308" t="s">
        <v>307</v>
      </c>
      <c r="E422" s="309" t="s">
        <v>521</v>
      </c>
      <c r="G422" s="330"/>
      <c r="H422" s="330"/>
      <c r="I422" s="349"/>
      <c r="J422" s="349"/>
      <c r="K422" s="349"/>
      <c r="L422" s="349"/>
      <c r="M422" s="349"/>
      <c r="N422" s="310"/>
      <c r="O422" s="333"/>
      <c r="P422" s="333"/>
      <c r="Q422" s="307"/>
      <c r="R422" s="307"/>
      <c r="S422" s="311"/>
      <c r="T422" s="312"/>
      <c r="U422" s="313"/>
      <c r="V422" s="311"/>
      <c r="W422" s="311"/>
      <c r="X422" s="311"/>
      <c r="Y422" s="314"/>
      <c r="Z422" s="315"/>
    </row>
    <row r="423" spans="1:26" s="309" customFormat="1" ht="12" customHeight="1">
      <c r="A423" s="305"/>
      <c r="B423" s="306"/>
      <c r="C423" s="307">
        <v>1</v>
      </c>
      <c r="D423" s="308" t="s">
        <v>304</v>
      </c>
      <c r="E423" s="309" t="s">
        <v>521</v>
      </c>
      <c r="G423" s="330"/>
      <c r="H423" s="330"/>
      <c r="I423" s="349"/>
      <c r="J423" s="349"/>
      <c r="K423" s="349"/>
      <c r="L423" s="349"/>
      <c r="M423" s="349"/>
      <c r="N423" s="310"/>
      <c r="O423" s="333"/>
      <c r="P423" s="333"/>
      <c r="Q423" s="307"/>
      <c r="R423" s="307"/>
      <c r="S423" s="311"/>
      <c r="T423" s="312"/>
      <c r="U423" s="313"/>
      <c r="V423" s="311"/>
      <c r="W423" s="311"/>
      <c r="X423" s="311"/>
      <c r="Y423" s="314"/>
      <c r="Z423" s="315"/>
    </row>
    <row r="424" spans="1:26" s="309" customFormat="1" ht="12" customHeight="1">
      <c r="A424" s="305" t="s">
        <v>522</v>
      </c>
      <c r="B424" s="306"/>
      <c r="C424" s="307">
        <v>1</v>
      </c>
      <c r="D424" s="308" t="s">
        <v>314</v>
      </c>
      <c r="E424" s="309" t="s">
        <v>521</v>
      </c>
      <c r="G424" s="330"/>
      <c r="H424" s="330"/>
      <c r="I424" s="349"/>
      <c r="J424" s="349"/>
      <c r="K424" s="349"/>
      <c r="L424" s="349"/>
      <c r="M424" s="349"/>
      <c r="N424" s="310"/>
      <c r="O424" s="333"/>
      <c r="P424" s="333"/>
      <c r="Q424" s="307"/>
      <c r="R424" s="307"/>
      <c r="S424" s="311"/>
      <c r="T424" s="312"/>
      <c r="U424" s="313"/>
      <c r="V424" s="311"/>
      <c r="W424" s="311"/>
      <c r="X424" s="311"/>
      <c r="Y424" s="314">
        <v>494.8</v>
      </c>
      <c r="Z424" s="315"/>
    </row>
    <row r="425" spans="1:26" s="309" customFormat="1" ht="12" customHeight="1">
      <c r="A425" s="305" t="s">
        <v>522</v>
      </c>
      <c r="B425" s="306"/>
      <c r="C425" s="307">
        <v>1</v>
      </c>
      <c r="D425" s="308" t="s">
        <v>261</v>
      </c>
      <c r="E425" s="309" t="s">
        <v>521</v>
      </c>
      <c r="G425" s="330"/>
      <c r="H425" s="330"/>
      <c r="I425" s="349"/>
      <c r="J425" s="349"/>
      <c r="K425" s="349"/>
      <c r="L425" s="349"/>
      <c r="M425" s="349"/>
      <c r="N425" s="310"/>
      <c r="O425" s="333"/>
      <c r="P425" s="333"/>
      <c r="Q425" s="307"/>
      <c r="R425" s="307"/>
      <c r="S425" s="311"/>
      <c r="T425" s="312"/>
      <c r="U425" s="313"/>
      <c r="V425" s="311"/>
      <c r="W425" s="311"/>
      <c r="X425" s="311"/>
      <c r="Y425" s="314">
        <v>564.1</v>
      </c>
      <c r="Z425" s="315"/>
    </row>
    <row r="426" spans="1:26" s="309" customFormat="1" ht="12" customHeight="1">
      <c r="A426" s="305" t="s">
        <v>522</v>
      </c>
      <c r="B426" s="306"/>
      <c r="C426" s="307">
        <v>1</v>
      </c>
      <c r="D426" s="308" t="s">
        <v>25</v>
      </c>
      <c r="E426" s="309" t="s">
        <v>521</v>
      </c>
      <c r="G426" s="330"/>
      <c r="H426" s="330"/>
      <c r="I426" s="349"/>
      <c r="J426" s="349"/>
      <c r="K426" s="349"/>
      <c r="L426" s="349"/>
      <c r="M426" s="349"/>
      <c r="N426" s="310"/>
      <c r="O426" s="333"/>
      <c r="P426" s="333"/>
      <c r="Q426" s="307"/>
      <c r="R426" s="307"/>
      <c r="S426" s="311"/>
      <c r="T426" s="312"/>
      <c r="U426" s="313"/>
      <c r="V426" s="311"/>
      <c r="W426" s="311"/>
      <c r="X426" s="311"/>
      <c r="Y426" s="314">
        <v>543.5</v>
      </c>
      <c r="Z426" s="315"/>
    </row>
    <row r="427" spans="1:26" s="309" customFormat="1" ht="12" customHeight="1">
      <c r="A427" s="305" t="s">
        <v>522</v>
      </c>
      <c r="B427" s="306"/>
      <c r="C427" s="307">
        <v>1</v>
      </c>
      <c r="D427" s="308" t="s">
        <v>277</v>
      </c>
      <c r="E427" s="309" t="s">
        <v>521</v>
      </c>
      <c r="G427" s="330"/>
      <c r="H427" s="330"/>
      <c r="I427" s="349"/>
      <c r="J427" s="349"/>
      <c r="K427" s="349"/>
      <c r="L427" s="349"/>
      <c r="M427" s="349"/>
      <c r="N427" s="310"/>
      <c r="O427" s="333"/>
      <c r="P427" s="333"/>
      <c r="Q427" s="307"/>
      <c r="R427" s="307"/>
      <c r="S427" s="311"/>
      <c r="T427" s="312"/>
      <c r="U427" s="313"/>
      <c r="V427" s="311"/>
      <c r="W427" s="311"/>
      <c r="X427" s="311"/>
      <c r="Y427" s="314">
        <v>672</v>
      </c>
      <c r="Z427" s="315"/>
    </row>
    <row r="428" spans="1:26" s="309" customFormat="1" ht="12" customHeight="1">
      <c r="A428" s="305" t="s">
        <v>522</v>
      </c>
      <c r="B428" s="306"/>
      <c r="C428" s="307">
        <v>1</v>
      </c>
      <c r="D428" s="308" t="s">
        <v>266</v>
      </c>
      <c r="E428" s="309" t="s">
        <v>521</v>
      </c>
      <c r="G428" s="330"/>
      <c r="H428" s="330"/>
      <c r="I428" s="349"/>
      <c r="J428" s="349"/>
      <c r="K428" s="349"/>
      <c r="L428" s="349"/>
      <c r="M428" s="349"/>
      <c r="N428" s="310"/>
      <c r="O428" s="333"/>
      <c r="P428" s="333"/>
      <c r="Q428" s="307"/>
      <c r="R428" s="307"/>
      <c r="S428" s="311"/>
      <c r="T428" s="312"/>
      <c r="U428" s="313"/>
      <c r="V428" s="311"/>
      <c r="W428" s="311"/>
      <c r="X428" s="311"/>
      <c r="Y428" s="314">
        <v>487.2</v>
      </c>
      <c r="Z428" s="315"/>
    </row>
    <row r="429" spans="1:26" s="309" customFormat="1" ht="12" customHeight="1">
      <c r="A429" s="305" t="s">
        <v>522</v>
      </c>
      <c r="B429" s="306"/>
      <c r="C429" s="307">
        <v>1</v>
      </c>
      <c r="D429" s="308" t="s">
        <v>255</v>
      </c>
      <c r="E429" s="309" t="s">
        <v>521</v>
      </c>
      <c r="G429" s="330"/>
      <c r="H429" s="330"/>
      <c r="I429" s="349"/>
      <c r="J429" s="349"/>
      <c r="K429" s="349"/>
      <c r="L429" s="349"/>
      <c r="M429" s="349"/>
      <c r="N429" s="310"/>
      <c r="O429" s="333"/>
      <c r="P429" s="333"/>
      <c r="Q429" s="307"/>
      <c r="R429" s="307"/>
      <c r="S429" s="311"/>
      <c r="T429" s="312"/>
      <c r="U429" s="313"/>
      <c r="V429" s="311"/>
      <c r="W429" s="311"/>
      <c r="X429" s="311"/>
      <c r="Y429" s="314">
        <v>551.29999999999995</v>
      </c>
      <c r="Z429" s="315"/>
    </row>
    <row r="430" spans="1:26" s="309" customFormat="1" ht="12" customHeight="1">
      <c r="A430" s="305" t="s">
        <v>522</v>
      </c>
      <c r="B430" s="306"/>
      <c r="C430" s="307">
        <v>1</v>
      </c>
      <c r="D430" s="308" t="s">
        <v>256</v>
      </c>
      <c r="E430" s="309" t="s">
        <v>521</v>
      </c>
      <c r="G430" s="330"/>
      <c r="H430" s="330"/>
      <c r="I430" s="349"/>
      <c r="J430" s="349"/>
      <c r="K430" s="349"/>
      <c r="L430" s="349"/>
      <c r="M430" s="349"/>
      <c r="N430" s="310"/>
      <c r="O430" s="333"/>
      <c r="P430" s="333"/>
      <c r="Q430" s="307"/>
      <c r="R430" s="307"/>
      <c r="S430" s="311"/>
      <c r="T430" s="312"/>
      <c r="U430" s="313"/>
      <c r="V430" s="311"/>
      <c r="W430" s="311"/>
      <c r="X430" s="311"/>
      <c r="Y430" s="314">
        <v>512.20000000000005</v>
      </c>
      <c r="Z430" s="315"/>
    </row>
    <row r="431" spans="1:26" s="309" customFormat="1" ht="12" customHeight="1">
      <c r="A431" s="305" t="s">
        <v>522</v>
      </c>
      <c r="B431" s="306"/>
      <c r="C431" s="307">
        <v>1</v>
      </c>
      <c r="D431" s="308" t="s">
        <v>257</v>
      </c>
      <c r="E431" s="309" t="s">
        <v>521</v>
      </c>
      <c r="G431" s="330"/>
      <c r="H431" s="330"/>
      <c r="I431" s="349"/>
      <c r="J431" s="349"/>
      <c r="K431" s="349"/>
      <c r="L431" s="349"/>
      <c r="M431" s="349"/>
      <c r="N431" s="310"/>
      <c r="O431" s="333"/>
      <c r="P431" s="333"/>
      <c r="Q431" s="307"/>
      <c r="R431" s="307"/>
      <c r="S431" s="311"/>
      <c r="T431" s="312"/>
      <c r="U431" s="313"/>
      <c r="V431" s="311"/>
      <c r="W431" s="311"/>
      <c r="X431" s="311"/>
      <c r="Y431" s="314">
        <v>656</v>
      </c>
      <c r="Z431" s="315"/>
    </row>
    <row r="432" spans="1:26" s="309" customFormat="1" ht="12" customHeight="1">
      <c r="A432" s="305" t="s">
        <v>522</v>
      </c>
      <c r="B432" s="306"/>
      <c r="C432" s="307">
        <v>1</v>
      </c>
      <c r="D432" s="308" t="s">
        <v>264</v>
      </c>
      <c r="E432" s="309" t="s">
        <v>521</v>
      </c>
      <c r="G432" s="331"/>
      <c r="H432" s="331"/>
      <c r="I432" s="349"/>
      <c r="J432" s="349"/>
      <c r="K432" s="349"/>
      <c r="L432" s="349"/>
      <c r="M432" s="349"/>
      <c r="N432" s="310"/>
      <c r="O432" s="333"/>
      <c r="P432" s="333"/>
      <c r="Q432" s="307"/>
      <c r="R432" s="307"/>
      <c r="S432" s="311"/>
      <c r="T432" s="312"/>
      <c r="U432" s="313"/>
      <c r="V432" s="311"/>
      <c r="W432" s="311"/>
      <c r="X432" s="311"/>
      <c r="Y432" s="311">
        <v>497.75</v>
      </c>
      <c r="Z432" s="315"/>
    </row>
    <row r="433" spans="1:26" s="309" customFormat="1" ht="12" customHeight="1">
      <c r="A433" s="305"/>
      <c r="B433" s="306"/>
      <c r="C433" s="307">
        <v>1</v>
      </c>
      <c r="D433" s="308" t="s">
        <v>431</v>
      </c>
      <c r="E433" s="309" t="s">
        <v>521</v>
      </c>
      <c r="G433" s="330"/>
      <c r="H433" s="330"/>
      <c r="I433" s="349"/>
      <c r="J433" s="349"/>
      <c r="K433" s="349"/>
      <c r="L433" s="349"/>
      <c r="M433" s="349"/>
      <c r="N433" s="310"/>
      <c r="O433" s="333"/>
      <c r="P433" s="333"/>
      <c r="Q433" s="307"/>
      <c r="R433" s="307"/>
      <c r="S433" s="311"/>
      <c r="T433" s="312"/>
      <c r="U433" s="313"/>
      <c r="V433" s="311"/>
      <c r="W433" s="311"/>
      <c r="X433" s="311"/>
      <c r="Y433" s="314"/>
      <c r="Z433" s="315"/>
    </row>
    <row r="434" spans="1:26" s="309" customFormat="1" ht="12" customHeight="1">
      <c r="A434" s="305" t="s">
        <v>522</v>
      </c>
      <c r="B434" s="306"/>
      <c r="C434" s="307">
        <v>1</v>
      </c>
      <c r="D434" s="308" t="s">
        <v>413</v>
      </c>
      <c r="E434" s="309" t="s">
        <v>521</v>
      </c>
      <c r="G434" s="330"/>
      <c r="H434" s="330"/>
      <c r="I434" s="349"/>
      <c r="J434" s="349"/>
      <c r="K434" s="349"/>
      <c r="L434" s="349"/>
      <c r="M434" s="349"/>
      <c r="N434" s="310"/>
      <c r="O434" s="333"/>
      <c r="P434" s="333"/>
      <c r="Q434" s="307"/>
      <c r="R434" s="307"/>
      <c r="S434" s="311"/>
      <c r="T434" s="312"/>
      <c r="U434" s="313"/>
      <c r="V434" s="311"/>
      <c r="W434" s="311"/>
      <c r="X434" s="311"/>
      <c r="Y434" s="314">
        <v>563.6</v>
      </c>
      <c r="Z434" s="315"/>
    </row>
    <row r="435" spans="1:26" s="309" customFormat="1" ht="12" customHeight="1">
      <c r="A435" s="305"/>
      <c r="B435" s="306"/>
      <c r="C435" s="307">
        <v>1</v>
      </c>
      <c r="D435" s="308" t="s">
        <v>417</v>
      </c>
      <c r="E435" s="309" t="s">
        <v>521</v>
      </c>
      <c r="G435" s="330"/>
      <c r="H435" s="330"/>
      <c r="I435" s="349"/>
      <c r="J435" s="349"/>
      <c r="K435" s="349"/>
      <c r="L435" s="349"/>
      <c r="M435" s="349"/>
      <c r="N435" s="310"/>
      <c r="O435" s="333"/>
      <c r="P435" s="333"/>
      <c r="Q435" s="307"/>
      <c r="R435" s="307"/>
      <c r="S435" s="311"/>
      <c r="T435" s="312"/>
      <c r="U435" s="313"/>
      <c r="V435" s="311"/>
      <c r="W435" s="311"/>
      <c r="X435" s="311"/>
      <c r="Y435" s="314"/>
      <c r="Z435" s="315"/>
    </row>
    <row r="436" spans="1:26" s="309" customFormat="1" ht="12" customHeight="1">
      <c r="A436" s="305" t="s">
        <v>522</v>
      </c>
      <c r="B436" s="306"/>
      <c r="C436" s="307">
        <v>1</v>
      </c>
      <c r="D436" s="308" t="s">
        <v>23</v>
      </c>
      <c r="E436" s="309" t="s">
        <v>521</v>
      </c>
      <c r="G436" s="330"/>
      <c r="H436" s="330"/>
      <c r="I436" s="349"/>
      <c r="J436" s="349"/>
      <c r="K436" s="349"/>
      <c r="L436" s="349"/>
      <c r="M436" s="349"/>
      <c r="N436" s="310"/>
      <c r="O436" s="333"/>
      <c r="P436" s="333"/>
      <c r="Q436" s="307"/>
      <c r="R436" s="307"/>
      <c r="S436" s="311"/>
      <c r="T436" s="312"/>
      <c r="U436" s="313"/>
      <c r="V436" s="311"/>
      <c r="W436" s="311"/>
      <c r="X436" s="311"/>
      <c r="Y436" s="314"/>
      <c r="Z436" s="315"/>
    </row>
    <row r="437" spans="1:26" s="309" customFormat="1" ht="12" customHeight="1">
      <c r="A437" s="305" t="s">
        <v>522</v>
      </c>
      <c r="B437" s="306"/>
      <c r="C437" s="307">
        <v>1</v>
      </c>
      <c r="D437" s="308" t="s">
        <v>475</v>
      </c>
      <c r="E437" s="309" t="s">
        <v>521</v>
      </c>
      <c r="G437" s="330"/>
      <c r="H437" s="330"/>
      <c r="I437" s="349"/>
      <c r="J437" s="349"/>
      <c r="K437" s="349"/>
      <c r="L437" s="349"/>
      <c r="M437" s="349"/>
      <c r="N437" s="310"/>
      <c r="O437" s="333"/>
      <c r="P437" s="333"/>
      <c r="Q437" s="307"/>
      <c r="R437" s="307"/>
      <c r="S437" s="311"/>
      <c r="T437" s="312"/>
      <c r="U437" s="313"/>
      <c r="V437" s="311"/>
      <c r="W437" s="311"/>
      <c r="X437" s="311"/>
      <c r="Y437" s="314"/>
      <c r="Z437" s="315"/>
    </row>
    <row r="438" spans="1:26" s="309" customFormat="1" ht="12" customHeight="1">
      <c r="A438" s="305" t="s">
        <v>522</v>
      </c>
      <c r="B438" s="306"/>
      <c r="C438" s="307">
        <v>1</v>
      </c>
      <c r="D438" s="308" t="s">
        <v>43</v>
      </c>
      <c r="E438" s="309" t="s">
        <v>521</v>
      </c>
      <c r="G438" s="330"/>
      <c r="H438" s="330"/>
      <c r="I438" s="349"/>
      <c r="J438" s="349"/>
      <c r="K438" s="349"/>
      <c r="L438" s="349"/>
      <c r="M438" s="349"/>
      <c r="N438" s="310"/>
      <c r="O438" s="333"/>
      <c r="P438" s="333"/>
      <c r="Q438" s="307"/>
      <c r="R438" s="307"/>
      <c r="S438" s="311"/>
      <c r="T438" s="312"/>
      <c r="U438" s="313"/>
      <c r="V438" s="311"/>
      <c r="W438" s="311"/>
      <c r="X438" s="311"/>
      <c r="Y438" s="314">
        <v>572.4</v>
      </c>
      <c r="Z438" s="315"/>
    </row>
    <row r="439" spans="1:26" s="309" customFormat="1" ht="12" customHeight="1">
      <c r="A439" s="305" t="s">
        <v>522</v>
      </c>
      <c r="B439" s="306"/>
      <c r="C439" s="307">
        <v>1</v>
      </c>
      <c r="D439" s="308" t="s">
        <v>45</v>
      </c>
      <c r="E439" s="309" t="s">
        <v>521</v>
      </c>
      <c r="G439" s="330"/>
      <c r="H439" s="330"/>
      <c r="I439" s="349"/>
      <c r="J439" s="349"/>
      <c r="K439" s="349"/>
      <c r="L439" s="349"/>
      <c r="M439" s="349"/>
      <c r="N439" s="310"/>
      <c r="O439" s="333"/>
      <c r="P439" s="333"/>
      <c r="Q439" s="307"/>
      <c r="R439" s="307"/>
      <c r="S439" s="311"/>
      <c r="T439" s="312"/>
      <c r="U439" s="313"/>
      <c r="V439" s="311"/>
      <c r="W439" s="311"/>
      <c r="X439" s="311"/>
      <c r="Y439" s="314">
        <v>525.29999999999995</v>
      </c>
      <c r="Z439" s="315"/>
    </row>
    <row r="440" spans="1:26" s="309" customFormat="1" ht="12" customHeight="1">
      <c r="A440" s="305" t="s">
        <v>522</v>
      </c>
      <c r="B440" s="306"/>
      <c r="C440" s="307">
        <v>1</v>
      </c>
      <c r="D440" s="308" t="s">
        <v>462</v>
      </c>
      <c r="E440" s="309" t="s">
        <v>521</v>
      </c>
      <c r="G440" s="330"/>
      <c r="H440" s="330"/>
      <c r="I440" s="349"/>
      <c r="J440" s="349"/>
      <c r="K440" s="349"/>
      <c r="L440" s="349"/>
      <c r="M440" s="349"/>
      <c r="N440" s="310"/>
      <c r="O440" s="333"/>
      <c r="P440" s="333"/>
      <c r="Q440" s="307"/>
      <c r="R440" s="307"/>
      <c r="S440" s="311"/>
      <c r="T440" s="312"/>
      <c r="U440" s="313"/>
      <c r="V440" s="311"/>
      <c r="W440" s="311"/>
      <c r="X440" s="311"/>
      <c r="Y440" s="314">
        <v>423</v>
      </c>
      <c r="Z440" s="315"/>
    </row>
    <row r="441" spans="1:26" s="309" customFormat="1" ht="12" customHeight="1">
      <c r="A441" s="305" t="s">
        <v>522</v>
      </c>
      <c r="B441" s="306"/>
      <c r="C441" s="307">
        <v>1</v>
      </c>
      <c r="D441" s="308" t="s">
        <v>414</v>
      </c>
      <c r="E441" s="309" t="s">
        <v>521</v>
      </c>
      <c r="G441" s="330"/>
      <c r="H441" s="330"/>
      <c r="I441" s="349"/>
      <c r="J441" s="349"/>
      <c r="K441" s="349"/>
      <c r="L441" s="349"/>
      <c r="M441" s="349"/>
      <c r="N441" s="310"/>
      <c r="O441" s="333"/>
      <c r="P441" s="333"/>
      <c r="Q441" s="307"/>
      <c r="R441" s="307"/>
      <c r="S441" s="311"/>
      <c r="T441" s="312"/>
      <c r="U441" s="313"/>
      <c r="V441" s="311"/>
      <c r="W441" s="311"/>
      <c r="X441" s="311"/>
      <c r="Y441" s="314">
        <v>420.8</v>
      </c>
      <c r="Z441" s="315"/>
    </row>
    <row r="442" spans="1:26" s="271" customFormat="1" ht="12" customHeight="1">
      <c r="A442" s="267"/>
      <c r="B442" s="268"/>
      <c r="C442" s="269">
        <v>2</v>
      </c>
      <c r="D442" s="270" t="s">
        <v>458</v>
      </c>
      <c r="G442" s="298"/>
      <c r="H442" s="299"/>
      <c r="I442" s="348"/>
      <c r="J442" s="348"/>
      <c r="K442" s="348"/>
      <c r="L442" s="348"/>
      <c r="M442" s="348"/>
      <c r="N442" s="272"/>
      <c r="O442" s="332"/>
      <c r="P442" s="332"/>
      <c r="Q442" s="269"/>
      <c r="R442" s="274">
        <f>SUBTOTAL(9,R2:R441)</f>
        <v>10509</v>
      </c>
      <c r="S442" s="266"/>
      <c r="T442" s="273"/>
      <c r="U442" s="274"/>
      <c r="V442" s="266"/>
      <c r="W442" s="266"/>
      <c r="X442" s="266">
        <f>SUBTOTAL(9,X2:X441)</f>
        <v>9469.4999999999964</v>
      </c>
      <c r="Y442" s="275"/>
    </row>
    <row r="443" spans="1:26" s="194" customFormat="1" ht="12" customHeight="1">
      <c r="A443" s="190"/>
      <c r="B443" s="191"/>
      <c r="C443" s="192"/>
      <c r="D443" s="193"/>
      <c r="G443" s="298"/>
      <c r="H443" s="299"/>
      <c r="I443" s="350"/>
      <c r="J443" s="350"/>
      <c r="K443" s="350"/>
      <c r="L443" s="350"/>
      <c r="M443" s="350"/>
      <c r="N443" s="195"/>
      <c r="O443" s="238"/>
      <c r="P443" s="238"/>
      <c r="Q443" s="192"/>
      <c r="R443" s="192"/>
      <c r="S443" s="198"/>
      <c r="T443" s="199"/>
      <c r="U443" s="197"/>
      <c r="V443" s="198"/>
      <c r="W443" s="198"/>
      <c r="X443" s="198"/>
      <c r="Y443" s="200"/>
    </row>
  </sheetData>
  <autoFilter ref="A1:H222"/>
  <mergeCells count="7">
    <mergeCell ref="X407:Y407"/>
    <mergeCell ref="I1:M1"/>
    <mergeCell ref="B139:D139"/>
    <mergeCell ref="B149:D149"/>
    <mergeCell ref="B226:D226"/>
    <mergeCell ref="B166:D166"/>
    <mergeCell ref="B286:D286"/>
  </mergeCells>
  <pageMargins left="0.2" right="0" top="0.25" bottom="0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09"/>
  <sheetViews>
    <sheetView workbookViewId="0">
      <pane xSplit="6" ySplit="2" topLeftCell="G3" activePane="bottomRight" state="frozen"/>
      <selection pane="topRight" activeCell="G1" sqref="G1"/>
      <selection pane="bottomLeft" activeCell="A3" sqref="A3"/>
      <selection pane="bottomRight" activeCell="E13" sqref="E13"/>
    </sheetView>
  </sheetViews>
  <sheetFormatPr defaultRowHeight="15"/>
  <cols>
    <col min="1" max="1" width="11.875" style="25" customWidth="1"/>
    <col min="2" max="2" width="12.875" style="34" customWidth="1"/>
    <col min="3" max="3" width="3.5" style="35" customWidth="1"/>
    <col min="4" max="4" width="21.375" style="25" customWidth="1"/>
    <col min="5" max="5" width="26.125" style="25" customWidth="1"/>
    <col min="6" max="6" width="4.75" style="25" customWidth="1"/>
    <col min="7" max="7" width="3.5" style="300" customWidth="1"/>
    <col min="8" max="8" width="3" style="301" customWidth="1"/>
    <col min="9" max="13" width="3.125" style="351" customWidth="1"/>
    <col min="14" max="14" width="4.875" style="25" customWidth="1"/>
    <col min="15" max="16" width="4.75" style="239" customWidth="1"/>
    <col min="17" max="17" width="4.5" style="25" customWidth="1"/>
    <col min="18" max="18" width="5.75" style="25" customWidth="1"/>
    <col min="19" max="19" width="5.375" style="25" customWidth="1"/>
    <col min="20" max="20" width="5.75" style="25" customWidth="1"/>
    <col min="21" max="21" width="5.125" style="97" customWidth="1"/>
    <col min="22" max="22" width="5" style="98" customWidth="1"/>
    <col min="23" max="23" width="5.375" style="98" customWidth="1"/>
    <col min="24" max="24" width="6.5" style="98" customWidth="1"/>
    <col min="25" max="25" width="8.875" style="186" customWidth="1"/>
    <col min="26" max="26" width="9" style="187" customWidth="1"/>
    <col min="27" max="27" width="9" style="25" customWidth="1"/>
    <col min="28" max="16384" width="9" style="25"/>
  </cols>
  <sheetData>
    <row r="1" spans="1:27" s="96" customFormat="1" ht="33.75" customHeight="1">
      <c r="A1" s="185" t="s">
        <v>14</v>
      </c>
      <c r="B1" s="99" t="s">
        <v>15</v>
      </c>
      <c r="C1" s="100" t="s">
        <v>131</v>
      </c>
      <c r="D1" s="99" t="s">
        <v>16</v>
      </c>
      <c r="E1" s="99" t="s">
        <v>17</v>
      </c>
      <c r="F1" s="358" t="s">
        <v>562</v>
      </c>
      <c r="G1" s="303" t="s">
        <v>436</v>
      </c>
      <c r="H1" s="304"/>
      <c r="I1" s="435" t="s">
        <v>442</v>
      </c>
      <c r="J1" s="436"/>
      <c r="K1" s="436"/>
      <c r="L1" s="436"/>
      <c r="M1" s="437"/>
      <c r="N1" s="99" t="s">
        <v>435</v>
      </c>
      <c r="O1" s="236" t="s">
        <v>553</v>
      </c>
      <c r="P1" s="236" t="s">
        <v>554</v>
      </c>
      <c r="Q1" s="100" t="s">
        <v>555</v>
      </c>
      <c r="R1" s="99" t="s">
        <v>435</v>
      </c>
      <c r="S1" s="99" t="s">
        <v>556</v>
      </c>
      <c r="T1" s="99" t="s">
        <v>6</v>
      </c>
      <c r="U1" s="102" t="s">
        <v>163</v>
      </c>
      <c r="V1" s="103" t="s">
        <v>557</v>
      </c>
      <c r="W1" s="103" t="s">
        <v>164</v>
      </c>
      <c r="X1" s="103" t="s">
        <v>162</v>
      </c>
      <c r="Y1" s="188" t="s">
        <v>165</v>
      </c>
      <c r="Z1" s="189" t="s">
        <v>166</v>
      </c>
      <c r="AA1" s="106" t="s">
        <v>167</v>
      </c>
    </row>
    <row r="2" spans="1:27" s="257" customFormat="1" ht="17.25" customHeight="1">
      <c r="A2" s="281"/>
      <c r="B2" s="292" t="s">
        <v>566</v>
      </c>
      <c r="C2" s="293"/>
      <c r="D2" s="283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52">
        <v>61</v>
      </c>
      <c r="Y2" s="255"/>
      <c r="Z2" s="256"/>
      <c r="AA2" s="251"/>
    </row>
    <row r="3" spans="1:27" s="247" customFormat="1" ht="19.5" customHeight="1">
      <c r="A3" s="362"/>
      <c r="B3" s="363" t="s">
        <v>321</v>
      </c>
      <c r="C3" s="237">
        <v>1</v>
      </c>
      <c r="D3" s="372" t="s">
        <v>9</v>
      </c>
      <c r="E3" s="364" t="s">
        <v>561</v>
      </c>
      <c r="F3" s="365">
        <v>4</v>
      </c>
      <c r="G3" s="41"/>
      <c r="H3" s="41">
        <v>3</v>
      </c>
      <c r="I3" s="347">
        <v>7</v>
      </c>
      <c r="J3" s="347">
        <v>8</v>
      </c>
      <c r="K3" s="347">
        <v>9</v>
      </c>
      <c r="L3" s="347">
        <v>10</v>
      </c>
      <c r="M3" s="347"/>
      <c r="N3" s="161">
        <f>COUNTIF(I3:M3,"&gt;=1")+IF(I3="C1.1",3)+IF(J3="C1.2",3)+IF(K3="C3",5)+IF(I3="C2.1",3)+IF(J3="C2.2",3)+IF(I3="C1",6)+IF(J3="C2",6)+IF(I3="C.1",5)+IF(J3="C.2",5)</f>
        <v>4</v>
      </c>
      <c r="O3" s="237">
        <v>1</v>
      </c>
      <c r="P3" s="237">
        <v>15</v>
      </c>
      <c r="Q3" s="240">
        <f>P3-O3+1</f>
        <v>15</v>
      </c>
      <c r="R3" s="240">
        <f>Q3*N3*S3</f>
        <v>60</v>
      </c>
      <c r="S3" s="162">
        <f>COUNTIF(G3:H3,"&gt;1")</f>
        <v>1</v>
      </c>
      <c r="T3" s="242"/>
      <c r="U3" s="243">
        <f>ROUND(IF(V3="TH",R3*0.75),1)+IF(V3="LT",R3)</f>
        <v>60</v>
      </c>
      <c r="V3" s="241" t="s">
        <v>433</v>
      </c>
      <c r="W3" s="241">
        <v>1</v>
      </c>
      <c r="X3" s="241">
        <f>W3*U3</f>
        <v>60</v>
      </c>
      <c r="Y3" s="412" t="s">
        <v>620</v>
      </c>
      <c r="Z3" s="245"/>
      <c r="AA3" s="246"/>
    </row>
    <row r="4" spans="1:27" s="247" customFormat="1" ht="17.25" customHeight="1">
      <c r="A4" s="362"/>
      <c r="B4" s="363" t="s">
        <v>621</v>
      </c>
      <c r="C4" s="237">
        <v>1</v>
      </c>
      <c r="D4" s="372" t="s">
        <v>45</v>
      </c>
      <c r="E4" s="364" t="s">
        <v>622</v>
      </c>
      <c r="F4" s="365">
        <v>2</v>
      </c>
      <c r="G4" s="41"/>
      <c r="H4" s="41">
        <v>5</v>
      </c>
      <c r="I4" s="347">
        <v>5</v>
      </c>
      <c r="J4" s="347">
        <v>6</v>
      </c>
      <c r="K4" s="347"/>
      <c r="L4" s="347"/>
      <c r="M4" s="347"/>
      <c r="N4" s="161">
        <f>COUNTIF(I4:M4,"&gt;=1")+IF(I4="C1.1",3)+IF(J4="C1.2",3)+IF(K4="C3",5)+IF(I4="C2.1",3)+IF(J4="C2.2",3)+IF(I4="C1",6)+IF(J4="C2",6)+IF(I4="C.1",5)+IF(J4="C.2",5)</f>
        <v>2</v>
      </c>
      <c r="O4" s="237">
        <v>1</v>
      </c>
      <c r="P4" s="237">
        <v>15</v>
      </c>
      <c r="Q4" s="240">
        <f t="shared" ref="Q4:Q21" si="0">P4-O4+1</f>
        <v>15</v>
      </c>
      <c r="R4" s="240">
        <f t="shared" ref="R4:R21" si="1">Q4*N4*S4</f>
        <v>30</v>
      </c>
      <c r="S4" s="162">
        <f t="shared" ref="S4:S21" si="2">COUNTIF(G4:H4,"&gt;1")</f>
        <v>1</v>
      </c>
      <c r="T4" s="242"/>
      <c r="U4" s="243">
        <f t="shared" ref="U4:U21" si="3">ROUND(IF(V4="TH",R4*0.75),1)+IF(V4="LT",R4)</f>
        <v>30</v>
      </c>
      <c r="V4" s="241" t="s">
        <v>433</v>
      </c>
      <c r="W4" s="241">
        <v>1</v>
      </c>
      <c r="X4" s="241">
        <f t="shared" ref="X4:X21" si="4">W4*U4</f>
        <v>30</v>
      </c>
      <c r="Y4" s="244"/>
      <c r="Z4" s="245"/>
      <c r="AA4" s="246"/>
    </row>
    <row r="5" spans="1:27" s="247" customFormat="1" ht="17.25" customHeight="1">
      <c r="A5" s="362"/>
      <c r="B5" s="363" t="s">
        <v>623</v>
      </c>
      <c r="C5" s="413">
        <v>1</v>
      </c>
      <c r="D5" s="372" t="s">
        <v>45</v>
      </c>
      <c r="E5" s="364" t="s">
        <v>622</v>
      </c>
      <c r="F5" s="365">
        <v>2</v>
      </c>
      <c r="G5" s="41">
        <v>4</v>
      </c>
      <c r="H5" s="41"/>
      <c r="I5" s="347">
        <v>3</v>
      </c>
      <c r="J5" s="347">
        <v>4</v>
      </c>
      <c r="K5" s="347"/>
      <c r="L5" s="347"/>
      <c r="M5" s="347"/>
      <c r="N5" s="161">
        <f>COUNTIF(I5:M5,"&gt;=1")+IF(I5="C1.1",3)+IF(J5="C1.2",3)+IF(K5="C3",5)+IF(I5="C2.1",3)+IF(J5="C2.2",3)+IF(I5="C1",6)+IF(J5="C2",6)+IF(I5="C.1",5)+IF(J5="C.2",5)</f>
        <v>2</v>
      </c>
      <c r="O5" s="237">
        <v>1</v>
      </c>
      <c r="P5" s="237">
        <v>15</v>
      </c>
      <c r="Q5" s="240">
        <f t="shared" si="0"/>
        <v>15</v>
      </c>
      <c r="R5" s="240">
        <f t="shared" si="1"/>
        <v>30</v>
      </c>
      <c r="S5" s="162">
        <f t="shared" si="2"/>
        <v>1</v>
      </c>
      <c r="T5" s="242"/>
      <c r="U5" s="243">
        <f t="shared" si="3"/>
        <v>30</v>
      </c>
      <c r="V5" s="241" t="s">
        <v>433</v>
      </c>
      <c r="W5" s="241">
        <v>1</v>
      </c>
      <c r="X5" s="241">
        <f t="shared" si="4"/>
        <v>30</v>
      </c>
      <c r="Y5" s="244"/>
      <c r="Z5" s="245"/>
      <c r="AA5" s="246"/>
    </row>
    <row r="6" spans="1:27" s="247" customFormat="1" ht="17.25" customHeight="1">
      <c r="A6" s="362"/>
      <c r="B6" s="363" t="s">
        <v>624</v>
      </c>
      <c r="C6" s="237">
        <v>1</v>
      </c>
      <c r="D6" s="372" t="s">
        <v>45</v>
      </c>
      <c r="E6" s="364" t="s">
        <v>622</v>
      </c>
      <c r="F6" s="365">
        <v>2</v>
      </c>
      <c r="G6" s="41"/>
      <c r="H6" s="41">
        <v>5</v>
      </c>
      <c r="I6" s="347">
        <v>1</v>
      </c>
      <c r="J6" s="347">
        <v>2</v>
      </c>
      <c r="K6" s="347"/>
      <c r="L6" s="347"/>
      <c r="M6" s="347"/>
      <c r="N6" s="161">
        <f>COUNTIF(I6:M6,"&gt;=1")+IF(I6="C1.1",3)+IF(J6="C1.2",3)+IF(K6="C3",5)+IF(I6="C2.1",3)+IF(J6="C2.2",3)+IF(I6="C1",6)+IF(J6="C2",6)+IF(I6="C.1",5)+IF(J6="C.2",5)</f>
        <v>2</v>
      </c>
      <c r="O6" s="237">
        <v>1</v>
      </c>
      <c r="P6" s="237">
        <v>15</v>
      </c>
      <c r="Q6" s="240">
        <f t="shared" si="0"/>
        <v>15</v>
      </c>
      <c r="R6" s="240">
        <f t="shared" si="1"/>
        <v>30</v>
      </c>
      <c r="S6" s="162">
        <f t="shared" si="2"/>
        <v>1</v>
      </c>
      <c r="T6" s="242"/>
      <c r="U6" s="243">
        <f t="shared" si="3"/>
        <v>30</v>
      </c>
      <c r="V6" s="241" t="s">
        <v>433</v>
      </c>
      <c r="W6" s="241">
        <v>1</v>
      </c>
      <c r="X6" s="241">
        <f t="shared" si="4"/>
        <v>30</v>
      </c>
      <c r="Y6" s="244"/>
      <c r="Z6" s="245"/>
      <c r="AA6" s="246"/>
    </row>
    <row r="7" spans="1:27" s="247" customFormat="1" ht="16.5" customHeight="1">
      <c r="A7" s="362"/>
      <c r="B7" s="363" t="s">
        <v>321</v>
      </c>
      <c r="C7" s="237">
        <v>1</v>
      </c>
      <c r="D7" s="372" t="s">
        <v>44</v>
      </c>
      <c r="E7" s="414" t="s">
        <v>625</v>
      </c>
      <c r="F7" s="365">
        <v>2</v>
      </c>
      <c r="G7" s="41"/>
      <c r="H7" s="41"/>
      <c r="I7" s="347">
        <v>4</v>
      </c>
      <c r="J7" s="347">
        <v>5</v>
      </c>
      <c r="K7" s="347">
        <v>6</v>
      </c>
      <c r="L7" s="347"/>
      <c r="M7" s="347"/>
      <c r="N7" s="161">
        <f t="shared" ref="N7:N17" si="5">COUNTIF(I7:M7,"&gt;=1")+IF(I7="C1.1",3)+IF(J7="C1.2",3)+IF(K7="C3",5)+IF(I7="C2.1",3)+IF(J7="C2.2",3)+IF(I7="C1",6)+IF(J7="C2",6)+IF(I7="C.1",5)+IF(J7="C.2",5)</f>
        <v>3</v>
      </c>
      <c r="O7" s="237">
        <v>1</v>
      </c>
      <c r="P7" s="237">
        <v>10</v>
      </c>
      <c r="Q7" s="240">
        <f t="shared" si="0"/>
        <v>10</v>
      </c>
      <c r="R7" s="240">
        <f t="shared" si="1"/>
        <v>0</v>
      </c>
      <c r="S7" s="162">
        <f t="shared" si="2"/>
        <v>0</v>
      </c>
      <c r="T7" s="242"/>
      <c r="U7" s="243">
        <f t="shared" si="3"/>
        <v>0</v>
      </c>
      <c r="V7" s="241" t="s">
        <v>433</v>
      </c>
      <c r="W7" s="241">
        <v>1</v>
      </c>
      <c r="X7" s="241">
        <f t="shared" si="4"/>
        <v>0</v>
      </c>
      <c r="Y7" s="412" t="s">
        <v>626</v>
      </c>
      <c r="Z7" s="245"/>
      <c r="AA7" s="246"/>
    </row>
    <row r="8" spans="1:27" s="247" customFormat="1" ht="16.5" customHeight="1">
      <c r="A8" s="362"/>
      <c r="B8" s="363" t="s">
        <v>322</v>
      </c>
      <c r="C8" s="237">
        <v>1</v>
      </c>
      <c r="D8" s="372" t="s">
        <v>44</v>
      </c>
      <c r="E8" s="414" t="s">
        <v>625</v>
      </c>
      <c r="F8" s="365">
        <v>2</v>
      </c>
      <c r="G8" s="41"/>
      <c r="H8" s="41"/>
      <c r="I8" s="347">
        <v>1</v>
      </c>
      <c r="J8" s="347">
        <v>2</v>
      </c>
      <c r="K8" s="347">
        <v>3</v>
      </c>
      <c r="L8" s="347"/>
      <c r="M8" s="347"/>
      <c r="N8" s="161">
        <f t="shared" si="5"/>
        <v>3</v>
      </c>
      <c r="O8" s="237">
        <v>1</v>
      </c>
      <c r="P8" s="237">
        <v>10</v>
      </c>
      <c r="Q8" s="240">
        <f t="shared" si="0"/>
        <v>10</v>
      </c>
      <c r="R8" s="240">
        <f t="shared" si="1"/>
        <v>0</v>
      </c>
      <c r="S8" s="162">
        <f t="shared" si="2"/>
        <v>0</v>
      </c>
      <c r="T8" s="242"/>
      <c r="U8" s="243">
        <f t="shared" si="3"/>
        <v>0</v>
      </c>
      <c r="V8" s="241" t="s">
        <v>433</v>
      </c>
      <c r="W8" s="241">
        <v>1</v>
      </c>
      <c r="X8" s="241">
        <f t="shared" si="4"/>
        <v>0</v>
      </c>
      <c r="Y8" s="412" t="s">
        <v>626</v>
      </c>
      <c r="Z8" s="245"/>
      <c r="AA8" s="246"/>
    </row>
    <row r="9" spans="1:27" s="247" customFormat="1" ht="17.25" customHeight="1">
      <c r="A9" s="362" t="s">
        <v>618</v>
      </c>
      <c r="B9" s="363" t="s">
        <v>321</v>
      </c>
      <c r="C9" s="237">
        <v>1</v>
      </c>
      <c r="D9" s="372" t="s">
        <v>44</v>
      </c>
      <c r="E9" s="364" t="s">
        <v>627</v>
      </c>
      <c r="F9" s="365">
        <v>2</v>
      </c>
      <c r="G9" s="41">
        <v>6</v>
      </c>
      <c r="H9" s="41"/>
      <c r="I9" s="347">
        <v>10</v>
      </c>
      <c r="J9" s="347">
        <v>11</v>
      </c>
      <c r="K9" s="347">
        <v>12</v>
      </c>
      <c r="L9" s="347"/>
      <c r="M9" s="347"/>
      <c r="N9" s="161">
        <f>COUNTIF(I9:M9,"&gt;=1")+IF(I9="C1.1",3)+IF(J9="C1.2",3)+IF(K9="C3",5)+IF(I9="C2.1",3)+IF(J9="C2.2",3)+IF(I9="C1",6)+IF(J9="C2",6)+IF(I9="C.1",5)+IF(J9="C.2",5)</f>
        <v>3</v>
      </c>
      <c r="O9" s="237">
        <v>1</v>
      </c>
      <c r="P9" s="237">
        <v>5</v>
      </c>
      <c r="Q9" s="160">
        <f>P9-O9+1+IF(O9=20,-3)</f>
        <v>5</v>
      </c>
      <c r="R9" s="160">
        <f>Q9*N9*S9</f>
        <v>15</v>
      </c>
      <c r="S9" s="162">
        <f>COUNTIF(G9:H9,"&gt;1")</f>
        <v>1</v>
      </c>
      <c r="T9" s="163"/>
      <c r="U9" s="248">
        <f>ROUND(IF(V9="TH",R9*0.75),1)+IF(V9="LT",R9)</f>
        <v>15</v>
      </c>
      <c r="V9" s="241" t="s">
        <v>433</v>
      </c>
      <c r="W9" s="241">
        <v>1</v>
      </c>
      <c r="X9" s="162">
        <f>W9*U9</f>
        <v>15</v>
      </c>
      <c r="Y9" s="244"/>
      <c r="Z9" s="245"/>
      <c r="AA9" s="246"/>
    </row>
    <row r="10" spans="1:27" s="247" customFormat="1" ht="17.25" customHeight="1">
      <c r="A10" s="362" t="s">
        <v>618</v>
      </c>
      <c r="B10" s="363" t="s">
        <v>321</v>
      </c>
      <c r="C10" s="237">
        <v>1</v>
      </c>
      <c r="D10" s="372" t="s">
        <v>44</v>
      </c>
      <c r="E10" s="364" t="s">
        <v>627</v>
      </c>
      <c r="F10" s="365">
        <v>2</v>
      </c>
      <c r="G10" s="41"/>
      <c r="H10" s="41">
        <v>7</v>
      </c>
      <c r="I10" s="347">
        <v>4</v>
      </c>
      <c r="J10" s="347">
        <v>5</v>
      </c>
      <c r="K10" s="347">
        <v>6</v>
      </c>
      <c r="L10" s="347"/>
      <c r="M10" s="347"/>
      <c r="N10" s="161">
        <f t="shared" si="5"/>
        <v>3</v>
      </c>
      <c r="O10" s="237">
        <v>1</v>
      </c>
      <c r="P10" s="237">
        <v>5</v>
      </c>
      <c r="Q10" s="160">
        <f>P10-O10+1+IF(O10=20,-3)</f>
        <v>5</v>
      </c>
      <c r="R10" s="160">
        <f t="shared" si="1"/>
        <v>15</v>
      </c>
      <c r="S10" s="162">
        <f t="shared" si="2"/>
        <v>1</v>
      </c>
      <c r="T10" s="163"/>
      <c r="U10" s="248">
        <f t="shared" si="3"/>
        <v>15</v>
      </c>
      <c r="V10" s="241" t="s">
        <v>433</v>
      </c>
      <c r="W10" s="241">
        <v>1</v>
      </c>
      <c r="X10" s="162">
        <f t="shared" si="4"/>
        <v>15</v>
      </c>
      <c r="Y10" s="244"/>
      <c r="Z10" s="245"/>
      <c r="AA10" s="246"/>
    </row>
    <row r="11" spans="1:27" s="247" customFormat="1" ht="17.25" customHeight="1">
      <c r="A11" s="362" t="s">
        <v>580</v>
      </c>
      <c r="B11" s="363" t="s">
        <v>322</v>
      </c>
      <c r="C11" s="237">
        <v>1</v>
      </c>
      <c r="D11" s="372" t="s">
        <v>10</v>
      </c>
      <c r="E11" s="364" t="s">
        <v>627</v>
      </c>
      <c r="F11" s="365">
        <v>2</v>
      </c>
      <c r="G11" s="41">
        <v>4</v>
      </c>
      <c r="H11" s="41">
        <v>3</v>
      </c>
      <c r="I11" s="347">
        <v>7</v>
      </c>
      <c r="J11" s="347">
        <v>8</v>
      </c>
      <c r="K11" s="347">
        <v>9</v>
      </c>
      <c r="L11" s="347"/>
      <c r="M11" s="347"/>
      <c r="N11" s="161">
        <f t="shared" si="5"/>
        <v>3</v>
      </c>
      <c r="O11" s="237">
        <v>6</v>
      </c>
      <c r="P11" s="237">
        <v>10</v>
      </c>
      <c r="Q11" s="160">
        <f>P11-O11+1+IF(O11=20,-3)</f>
        <v>5</v>
      </c>
      <c r="R11" s="160">
        <f t="shared" si="1"/>
        <v>30</v>
      </c>
      <c r="S11" s="162">
        <f t="shared" si="2"/>
        <v>2</v>
      </c>
      <c r="T11" s="163"/>
      <c r="U11" s="248">
        <f t="shared" si="3"/>
        <v>30</v>
      </c>
      <c r="V11" s="241" t="s">
        <v>433</v>
      </c>
      <c r="W11" s="241">
        <v>1</v>
      </c>
      <c r="X11" s="162">
        <f t="shared" si="4"/>
        <v>30</v>
      </c>
      <c r="Y11" s="244"/>
      <c r="Z11" s="245"/>
      <c r="AA11" s="246"/>
    </row>
    <row r="12" spans="1:27" s="247" customFormat="1" ht="14.25" customHeight="1">
      <c r="A12" s="362"/>
      <c r="B12" s="363" t="s">
        <v>322</v>
      </c>
      <c r="C12" s="237">
        <v>1</v>
      </c>
      <c r="D12" s="372" t="s">
        <v>628</v>
      </c>
      <c r="E12" s="414" t="s">
        <v>560</v>
      </c>
      <c r="F12" s="365">
        <v>2</v>
      </c>
      <c r="G12" s="41"/>
      <c r="H12" s="41"/>
      <c r="I12" s="347">
        <v>5</v>
      </c>
      <c r="J12" s="347">
        <v>6</v>
      </c>
      <c r="K12" s="347"/>
      <c r="L12" s="347"/>
      <c r="M12" s="347"/>
      <c r="N12" s="161">
        <f t="shared" si="5"/>
        <v>2</v>
      </c>
      <c r="O12" s="237">
        <v>1</v>
      </c>
      <c r="P12" s="237">
        <v>15</v>
      </c>
      <c r="Q12" s="240">
        <f t="shared" si="0"/>
        <v>15</v>
      </c>
      <c r="R12" s="240">
        <f t="shared" si="1"/>
        <v>0</v>
      </c>
      <c r="S12" s="162">
        <f t="shared" si="2"/>
        <v>0</v>
      </c>
      <c r="T12" s="242"/>
      <c r="U12" s="243">
        <f t="shared" si="3"/>
        <v>0</v>
      </c>
      <c r="V12" s="241" t="s">
        <v>433</v>
      </c>
      <c r="W12" s="241">
        <v>1</v>
      </c>
      <c r="X12" s="241">
        <f t="shared" si="4"/>
        <v>0</v>
      </c>
      <c r="Y12" s="412" t="s">
        <v>626</v>
      </c>
      <c r="Z12" s="245"/>
      <c r="AA12" s="246"/>
    </row>
    <row r="13" spans="1:27" s="247" customFormat="1" ht="17.25" customHeight="1">
      <c r="A13" s="362"/>
      <c r="B13" s="363" t="s">
        <v>621</v>
      </c>
      <c r="C13" s="237">
        <v>1</v>
      </c>
      <c r="D13" s="372" t="s">
        <v>628</v>
      </c>
      <c r="E13" s="364" t="s">
        <v>560</v>
      </c>
      <c r="F13" s="365">
        <v>4</v>
      </c>
      <c r="G13" s="41"/>
      <c r="H13" s="41">
        <v>5</v>
      </c>
      <c r="I13" s="347">
        <v>7</v>
      </c>
      <c r="J13" s="347">
        <v>8</v>
      </c>
      <c r="K13" s="347">
        <v>9</v>
      </c>
      <c r="L13" s="347">
        <v>10</v>
      </c>
      <c r="M13" s="347"/>
      <c r="N13" s="161">
        <f>COUNTIF(I13:M13,"&gt;=1")+IF(I13="C1.1",3)+IF(J13="C1.2",3)+IF(K13="C3",5)+IF(I13="C2.1",3)+IF(J13="C2.2",3)+IF(I13="C1",6)+IF(J13="C2",6)+IF(I13="C.1",5)+IF(J13="C.2",5)</f>
        <v>4</v>
      </c>
      <c r="O13" s="237">
        <v>1</v>
      </c>
      <c r="P13" s="237">
        <v>15</v>
      </c>
      <c r="Q13" s="240">
        <f>P13-O13+1</f>
        <v>15</v>
      </c>
      <c r="R13" s="240">
        <f>Q13*N13*S13</f>
        <v>60</v>
      </c>
      <c r="S13" s="162">
        <f>COUNTIF(G13:H13,"&gt;1")</f>
        <v>1</v>
      </c>
      <c r="T13" s="242"/>
      <c r="U13" s="243">
        <f>ROUND(IF(V13="TH",R13*0.75),1)+IF(V13="LT",R13)</f>
        <v>60</v>
      </c>
      <c r="V13" s="241" t="s">
        <v>433</v>
      </c>
      <c r="W13" s="241">
        <v>1</v>
      </c>
      <c r="X13" s="241">
        <f>W13*U13</f>
        <v>60</v>
      </c>
      <c r="Y13" s="244"/>
      <c r="Z13" s="245"/>
      <c r="AA13" s="246"/>
    </row>
    <row r="14" spans="1:27" s="247" customFormat="1" ht="15.75" customHeight="1">
      <c r="A14" s="362"/>
      <c r="B14" s="363" t="s">
        <v>623</v>
      </c>
      <c r="C14" s="237">
        <v>1</v>
      </c>
      <c r="D14" s="372" t="s">
        <v>628</v>
      </c>
      <c r="E14" s="364" t="s">
        <v>560</v>
      </c>
      <c r="F14" s="365">
        <v>4</v>
      </c>
      <c r="G14" s="41"/>
      <c r="H14" s="41">
        <v>7</v>
      </c>
      <c r="I14" s="347">
        <v>7</v>
      </c>
      <c r="J14" s="347">
        <v>8</v>
      </c>
      <c r="K14" s="347">
        <v>9</v>
      </c>
      <c r="L14" s="347">
        <v>10</v>
      </c>
      <c r="M14" s="347"/>
      <c r="N14" s="161">
        <f t="shared" si="5"/>
        <v>4</v>
      </c>
      <c r="O14" s="237">
        <v>1</v>
      </c>
      <c r="P14" s="237">
        <v>15</v>
      </c>
      <c r="Q14" s="240">
        <f t="shared" si="0"/>
        <v>15</v>
      </c>
      <c r="R14" s="240">
        <f t="shared" si="1"/>
        <v>60</v>
      </c>
      <c r="S14" s="162">
        <f t="shared" si="2"/>
        <v>1</v>
      </c>
      <c r="T14" s="242"/>
      <c r="U14" s="243">
        <f t="shared" si="3"/>
        <v>60</v>
      </c>
      <c r="V14" s="241" t="s">
        <v>433</v>
      </c>
      <c r="W14" s="241">
        <v>1</v>
      </c>
      <c r="X14" s="241">
        <f t="shared" si="4"/>
        <v>60</v>
      </c>
      <c r="Y14" s="244"/>
      <c r="Z14" s="245"/>
      <c r="AA14" s="246"/>
    </row>
    <row r="15" spans="1:27" s="247" customFormat="1" ht="20.25" customHeight="1">
      <c r="A15" s="362"/>
      <c r="B15" s="363" t="s">
        <v>624</v>
      </c>
      <c r="C15" s="237">
        <v>1</v>
      </c>
      <c r="D15" s="372" t="s">
        <v>628</v>
      </c>
      <c r="E15" s="364" t="s">
        <v>560</v>
      </c>
      <c r="F15" s="365">
        <v>4</v>
      </c>
      <c r="G15" s="41"/>
      <c r="H15" s="41">
        <v>5</v>
      </c>
      <c r="I15" s="347">
        <v>3</v>
      </c>
      <c r="J15" s="347">
        <v>4</v>
      </c>
      <c r="K15" s="347">
        <v>5</v>
      </c>
      <c r="L15" s="347">
        <v>6</v>
      </c>
      <c r="M15" s="347"/>
      <c r="N15" s="161">
        <f t="shared" si="5"/>
        <v>4</v>
      </c>
      <c r="O15" s="237">
        <v>1</v>
      </c>
      <c r="P15" s="237">
        <v>15</v>
      </c>
      <c r="Q15" s="240">
        <f t="shared" si="0"/>
        <v>15</v>
      </c>
      <c r="R15" s="240">
        <f t="shared" si="1"/>
        <v>60</v>
      </c>
      <c r="S15" s="162">
        <f t="shared" si="2"/>
        <v>1</v>
      </c>
      <c r="T15" s="242"/>
      <c r="U15" s="243">
        <f t="shared" si="3"/>
        <v>60</v>
      </c>
      <c r="V15" s="241" t="s">
        <v>433</v>
      </c>
      <c r="W15" s="241">
        <v>1</v>
      </c>
      <c r="X15" s="241">
        <f t="shared" si="4"/>
        <v>60</v>
      </c>
      <c r="Y15" s="244"/>
      <c r="Z15" s="245"/>
      <c r="AA15" s="246"/>
    </row>
    <row r="16" spans="1:27" s="247" customFormat="1" ht="16.5" customHeight="1">
      <c r="A16" s="362"/>
      <c r="B16" s="363" t="s">
        <v>321</v>
      </c>
      <c r="C16" s="237">
        <v>1</v>
      </c>
      <c r="D16" s="372" t="s">
        <v>9</v>
      </c>
      <c r="E16" s="364" t="s">
        <v>109</v>
      </c>
      <c r="F16" s="365">
        <v>3</v>
      </c>
      <c r="G16" s="41"/>
      <c r="H16" s="41">
        <v>3</v>
      </c>
      <c r="I16" s="347">
        <v>1</v>
      </c>
      <c r="J16" s="347">
        <v>2</v>
      </c>
      <c r="K16" s="347">
        <v>3</v>
      </c>
      <c r="L16" s="347"/>
      <c r="M16" s="347"/>
      <c r="N16" s="161">
        <f t="shared" si="5"/>
        <v>3</v>
      </c>
      <c r="O16" s="237">
        <v>1</v>
      </c>
      <c r="P16" s="237">
        <v>15</v>
      </c>
      <c r="Q16" s="240">
        <f t="shared" si="0"/>
        <v>15</v>
      </c>
      <c r="R16" s="240">
        <f t="shared" si="1"/>
        <v>45</v>
      </c>
      <c r="S16" s="162">
        <f t="shared" si="2"/>
        <v>1</v>
      </c>
      <c r="T16" s="242"/>
      <c r="U16" s="243">
        <f t="shared" si="3"/>
        <v>45</v>
      </c>
      <c r="V16" s="241" t="s">
        <v>433</v>
      </c>
      <c r="W16" s="241">
        <v>1</v>
      </c>
      <c r="X16" s="241">
        <f t="shared" si="4"/>
        <v>45</v>
      </c>
      <c r="Y16" s="244"/>
      <c r="Z16" s="245"/>
      <c r="AA16" s="246"/>
    </row>
    <row r="17" spans="1:27" s="247" customFormat="1" ht="17.25" customHeight="1">
      <c r="A17" s="362"/>
      <c r="B17" s="363" t="s">
        <v>322</v>
      </c>
      <c r="C17" s="237">
        <v>1</v>
      </c>
      <c r="D17" s="372" t="s">
        <v>28</v>
      </c>
      <c r="E17" s="364" t="s">
        <v>109</v>
      </c>
      <c r="F17" s="365">
        <v>4</v>
      </c>
      <c r="G17" s="41"/>
      <c r="H17" s="41">
        <v>5</v>
      </c>
      <c r="I17" s="347">
        <v>1</v>
      </c>
      <c r="J17" s="347">
        <v>2</v>
      </c>
      <c r="K17" s="347">
        <v>3</v>
      </c>
      <c r="L17" s="347">
        <v>4</v>
      </c>
      <c r="M17" s="347"/>
      <c r="N17" s="161">
        <f t="shared" si="5"/>
        <v>4</v>
      </c>
      <c r="O17" s="237">
        <v>1</v>
      </c>
      <c r="P17" s="237">
        <v>15</v>
      </c>
      <c r="Q17" s="240">
        <f t="shared" si="0"/>
        <v>15</v>
      </c>
      <c r="R17" s="240">
        <f t="shared" si="1"/>
        <v>60</v>
      </c>
      <c r="S17" s="162">
        <f t="shared" si="2"/>
        <v>1</v>
      </c>
      <c r="T17" s="242"/>
      <c r="U17" s="243">
        <f t="shared" si="3"/>
        <v>60</v>
      </c>
      <c r="V17" s="241" t="s">
        <v>433</v>
      </c>
      <c r="W17" s="241">
        <v>1</v>
      </c>
      <c r="X17" s="241">
        <f t="shared" si="4"/>
        <v>60</v>
      </c>
      <c r="Y17" s="244"/>
      <c r="Z17" s="245"/>
      <c r="AA17" s="246"/>
    </row>
    <row r="18" spans="1:27" s="247" customFormat="1" ht="17.25" customHeight="1">
      <c r="A18" s="362" t="s">
        <v>579</v>
      </c>
      <c r="B18" s="363" t="s">
        <v>321</v>
      </c>
      <c r="C18" s="237">
        <v>1</v>
      </c>
      <c r="D18" s="372" t="s">
        <v>37</v>
      </c>
      <c r="E18" s="364" t="s">
        <v>629</v>
      </c>
      <c r="F18" s="365">
        <v>2</v>
      </c>
      <c r="G18" s="41">
        <v>6</v>
      </c>
      <c r="H18" s="41"/>
      <c r="I18" s="347" t="s">
        <v>467</v>
      </c>
      <c r="J18" s="347" t="s">
        <v>565</v>
      </c>
      <c r="K18" s="347"/>
      <c r="L18" s="347"/>
      <c r="M18" s="347"/>
      <c r="N18" s="161">
        <f>COUNTIF(I18:M18,"&gt;=1")+IF(I18="C1.1",3)+IF(J18="C1.2",3)+IF(K18="C3",5)+IF(I18="C2.1",3)+IF(J18="C2.2",3)+IF(I18="C1",6)+IF(J18="C2",6)+IF(I18="C.1",5)+IF(J18="C.2",5)</f>
        <v>12</v>
      </c>
      <c r="O18" s="237">
        <v>11</v>
      </c>
      <c r="P18" s="237">
        <v>15</v>
      </c>
      <c r="Q18" s="240">
        <f>P18-O18+1</f>
        <v>5</v>
      </c>
      <c r="R18" s="240">
        <f>Q18*N18*S18</f>
        <v>60</v>
      </c>
      <c r="S18" s="162">
        <f t="shared" si="2"/>
        <v>1</v>
      </c>
      <c r="T18" s="242"/>
      <c r="U18" s="243">
        <f>ROUND(IF(V18="TH",R18*0.75),1)+IF(V18="LT",R18)</f>
        <v>45</v>
      </c>
      <c r="V18" s="241" t="s">
        <v>434</v>
      </c>
      <c r="W18" s="241">
        <v>1</v>
      </c>
      <c r="X18" s="241">
        <f>W18*U18</f>
        <v>45</v>
      </c>
      <c r="Y18" s="244"/>
      <c r="Z18" s="245"/>
      <c r="AA18" s="246"/>
    </row>
    <row r="19" spans="1:27" s="247" customFormat="1" ht="16.5" customHeight="1">
      <c r="A19" s="362" t="s">
        <v>579</v>
      </c>
      <c r="B19" s="363" t="s">
        <v>321</v>
      </c>
      <c r="C19" s="237">
        <v>1</v>
      </c>
      <c r="D19" s="372" t="s">
        <v>37</v>
      </c>
      <c r="E19" s="364" t="s">
        <v>629</v>
      </c>
      <c r="F19" s="365">
        <v>2</v>
      </c>
      <c r="G19" s="41"/>
      <c r="H19" s="41">
        <v>7</v>
      </c>
      <c r="I19" s="347" t="s">
        <v>467</v>
      </c>
      <c r="J19" s="347" t="s">
        <v>565</v>
      </c>
      <c r="K19" s="347"/>
      <c r="L19" s="347"/>
      <c r="M19" s="347"/>
      <c r="N19" s="161">
        <f>COUNTIF(I19:M19,"&gt;=1")+IF(I19="C1.1",3)+IF(J19="C1.2",3)+IF(K19="C3",5)+IF(I19="C2.1",3)+IF(J19="C2.2",3)+IF(I19="C1",6)+IF(J19="C2",6)+IF(I19="C.1",5)+IF(J19="C.2",5)</f>
        <v>12</v>
      </c>
      <c r="O19" s="237">
        <v>11</v>
      </c>
      <c r="P19" s="237">
        <v>15</v>
      </c>
      <c r="Q19" s="240">
        <f>P19-O19+1</f>
        <v>5</v>
      </c>
      <c r="R19" s="240">
        <f>Q19*N19*S19</f>
        <v>60</v>
      </c>
      <c r="S19" s="162">
        <f t="shared" si="2"/>
        <v>1</v>
      </c>
      <c r="T19" s="242"/>
      <c r="U19" s="243">
        <f>ROUND(IF(V19="TH",R19*0.75),1)+IF(V19="LT",R19)</f>
        <v>45</v>
      </c>
      <c r="V19" s="241" t="s">
        <v>434</v>
      </c>
      <c r="W19" s="241">
        <v>1</v>
      </c>
      <c r="X19" s="241">
        <f>W19*U19</f>
        <v>45</v>
      </c>
      <c r="Y19" s="244"/>
      <c r="Z19" s="245"/>
      <c r="AA19" s="246"/>
    </row>
    <row r="20" spans="1:27" s="247" customFormat="1" ht="17.25" customHeight="1">
      <c r="A20" s="362" t="s">
        <v>630</v>
      </c>
      <c r="B20" s="363" t="s">
        <v>322</v>
      </c>
      <c r="C20" s="237">
        <v>1</v>
      </c>
      <c r="D20" s="372" t="s">
        <v>37</v>
      </c>
      <c r="E20" s="364" t="s">
        <v>629</v>
      </c>
      <c r="F20" s="365">
        <v>2</v>
      </c>
      <c r="G20" s="41">
        <v>6</v>
      </c>
      <c r="H20" s="41"/>
      <c r="I20" s="347" t="s">
        <v>467</v>
      </c>
      <c r="J20" s="347" t="s">
        <v>565</v>
      </c>
      <c r="K20" s="347"/>
      <c r="L20" s="347"/>
      <c r="M20" s="347"/>
      <c r="N20" s="161">
        <f>COUNTIF(I20:M20,"&gt;=1")+IF(I20="C1.1",3)+IF(J20="C1.2",3)+IF(K20="C3",5)+IF(I20="C2.1",3)+IF(J20="C2.2",3)+IF(I20="C1",6)+IF(J20="C2",6)+IF(I20="C.1",5)+IF(J20="C.2",5)</f>
        <v>12</v>
      </c>
      <c r="O20" s="237">
        <v>1</v>
      </c>
      <c r="P20" s="237">
        <v>10</v>
      </c>
      <c r="Q20" s="240">
        <f t="shared" si="0"/>
        <v>10</v>
      </c>
      <c r="R20" s="240">
        <f t="shared" si="1"/>
        <v>120</v>
      </c>
      <c r="S20" s="162">
        <f t="shared" si="2"/>
        <v>1</v>
      </c>
      <c r="T20" s="242"/>
      <c r="U20" s="243">
        <f t="shared" si="3"/>
        <v>90</v>
      </c>
      <c r="V20" s="241" t="s">
        <v>434</v>
      </c>
      <c r="W20" s="241">
        <v>1</v>
      </c>
      <c r="X20" s="241">
        <f t="shared" si="4"/>
        <v>90</v>
      </c>
      <c r="Y20" s="244"/>
      <c r="Z20" s="245"/>
      <c r="AA20" s="246"/>
    </row>
    <row r="21" spans="1:27" s="247" customFormat="1" ht="16.5" customHeight="1">
      <c r="A21" s="362" t="s">
        <v>630</v>
      </c>
      <c r="B21" s="363" t="s">
        <v>322</v>
      </c>
      <c r="C21" s="237">
        <v>1</v>
      </c>
      <c r="D21" s="372" t="s">
        <v>37</v>
      </c>
      <c r="E21" s="364" t="s">
        <v>629</v>
      </c>
      <c r="F21" s="365">
        <v>3</v>
      </c>
      <c r="G21" s="41"/>
      <c r="H21" s="41">
        <v>7</v>
      </c>
      <c r="I21" s="347" t="s">
        <v>467</v>
      </c>
      <c r="J21" s="347" t="s">
        <v>565</v>
      </c>
      <c r="K21" s="347"/>
      <c r="L21" s="347"/>
      <c r="M21" s="347"/>
      <c r="N21" s="161">
        <f>COUNTIF(I21:M21,"&gt;=1")+IF(I21="C1.1",3)+IF(J21="C1.2",3)+IF(K21="C3",5)+IF(I21="C2.1",3)+IF(J21="C2.2",3)+IF(I21="C1",6)+IF(J21="C2",6)+IF(I21="C.1",5)+IF(J21="C.2",5)</f>
        <v>12</v>
      </c>
      <c r="O21" s="237">
        <v>1</v>
      </c>
      <c r="P21" s="237">
        <v>5</v>
      </c>
      <c r="Q21" s="240">
        <f t="shared" si="0"/>
        <v>5</v>
      </c>
      <c r="R21" s="240">
        <f t="shared" si="1"/>
        <v>60</v>
      </c>
      <c r="S21" s="162">
        <f t="shared" si="2"/>
        <v>1</v>
      </c>
      <c r="T21" s="242"/>
      <c r="U21" s="243">
        <f t="shared" si="3"/>
        <v>45</v>
      </c>
      <c r="V21" s="241" t="s">
        <v>434</v>
      </c>
      <c r="W21" s="241">
        <v>1</v>
      </c>
      <c r="X21" s="241">
        <f t="shared" si="4"/>
        <v>45</v>
      </c>
      <c r="Y21" s="119"/>
      <c r="Z21" s="320" t="e">
        <f>Y108+X169</f>
        <v>#VALUE!</v>
      </c>
      <c r="AA21" s="246"/>
    </row>
    <row r="22" spans="1:27" s="247" customFormat="1" ht="15" customHeight="1">
      <c r="A22" s="362"/>
      <c r="B22" s="363"/>
      <c r="C22" s="237"/>
      <c r="D22" s="372"/>
      <c r="E22" s="364"/>
      <c r="F22" s="365"/>
      <c r="G22" s="41"/>
      <c r="H22" s="41"/>
      <c r="I22" s="347"/>
      <c r="J22" s="347"/>
      <c r="K22" s="347"/>
      <c r="L22" s="347"/>
      <c r="M22" s="347"/>
      <c r="N22" s="161"/>
      <c r="O22" s="237"/>
      <c r="P22" s="237"/>
      <c r="Q22" s="240"/>
      <c r="R22" s="240"/>
      <c r="S22" s="162"/>
      <c r="T22" s="242"/>
      <c r="U22" s="243"/>
      <c r="V22" s="241"/>
      <c r="W22" s="241"/>
      <c r="X22" s="241"/>
      <c r="Y22" s="119"/>
      <c r="Z22" s="320"/>
      <c r="AA22" s="246"/>
    </row>
    <row r="23" spans="1:27" s="247" customFormat="1" ht="16.5" customHeight="1">
      <c r="A23" s="362"/>
      <c r="B23" s="363"/>
      <c r="C23" s="237"/>
      <c r="D23" s="372"/>
      <c r="E23" s="364"/>
      <c r="F23" s="365"/>
      <c r="G23" s="41"/>
      <c r="H23" s="41"/>
      <c r="I23" s="347"/>
      <c r="J23" s="347"/>
      <c r="K23" s="347"/>
      <c r="L23" s="347"/>
      <c r="M23" s="347"/>
      <c r="N23" s="161"/>
      <c r="O23" s="237"/>
      <c r="P23" s="237"/>
      <c r="Q23" s="240"/>
      <c r="R23" s="240"/>
      <c r="S23" s="162"/>
      <c r="T23" s="242"/>
      <c r="U23" s="243"/>
      <c r="V23" s="241"/>
      <c r="W23" s="241"/>
      <c r="X23" s="241"/>
      <c r="Y23" s="119"/>
      <c r="Z23" s="320"/>
      <c r="AA23" s="246"/>
    </row>
    <row r="24" spans="1:27" s="247" customFormat="1" ht="17.25" customHeight="1">
      <c r="A24" s="362"/>
      <c r="B24" s="363"/>
      <c r="C24" s="237"/>
      <c r="D24" s="372"/>
      <c r="E24" s="364"/>
      <c r="F24" s="365"/>
      <c r="G24" s="41"/>
      <c r="H24" s="41"/>
      <c r="I24" s="347"/>
      <c r="J24" s="347"/>
      <c r="K24" s="347"/>
      <c r="L24" s="347"/>
      <c r="M24" s="347"/>
      <c r="N24" s="161"/>
      <c r="O24" s="237"/>
      <c r="P24" s="237"/>
      <c r="Q24" s="240"/>
      <c r="R24" s="240"/>
      <c r="S24" s="162"/>
      <c r="T24" s="242"/>
      <c r="U24" s="243"/>
      <c r="V24" s="241"/>
      <c r="W24" s="241"/>
      <c r="X24" s="241"/>
      <c r="Y24" s="119"/>
      <c r="Z24" s="320"/>
      <c r="AA24" s="246"/>
    </row>
    <row r="25" spans="1:27" s="247" customFormat="1" ht="15" customHeight="1">
      <c r="A25" s="362"/>
      <c r="B25" s="363"/>
      <c r="C25" s="237"/>
      <c r="D25" s="372"/>
      <c r="E25" s="364"/>
      <c r="F25" s="365"/>
      <c r="G25" s="41"/>
      <c r="H25" s="41"/>
      <c r="I25" s="347"/>
      <c r="J25" s="347"/>
      <c r="K25" s="347"/>
      <c r="L25" s="347"/>
      <c r="M25" s="347"/>
      <c r="N25" s="161"/>
      <c r="O25" s="237"/>
      <c r="P25" s="237"/>
      <c r="Q25" s="240"/>
      <c r="R25" s="240"/>
      <c r="S25" s="162"/>
      <c r="T25" s="242"/>
      <c r="U25" s="243"/>
      <c r="V25" s="241"/>
      <c r="W25" s="241"/>
      <c r="X25" s="241"/>
      <c r="Y25" s="119"/>
      <c r="Z25" s="320"/>
      <c r="AA25" s="246"/>
    </row>
    <row r="26" spans="1:27" s="247" customFormat="1" ht="17.25" customHeight="1">
      <c r="A26" s="362"/>
      <c r="B26" s="363"/>
      <c r="C26" s="237"/>
      <c r="D26" s="372"/>
      <c r="E26" s="364"/>
      <c r="F26" s="365"/>
      <c r="G26" s="41"/>
      <c r="H26" s="41"/>
      <c r="I26" s="347"/>
      <c r="J26" s="347"/>
      <c r="K26" s="347"/>
      <c r="L26" s="347"/>
      <c r="M26" s="347"/>
      <c r="N26" s="161"/>
      <c r="O26" s="237"/>
      <c r="P26" s="237"/>
      <c r="Q26" s="240"/>
      <c r="R26" s="240"/>
      <c r="S26" s="162"/>
      <c r="T26" s="242"/>
      <c r="U26" s="243"/>
      <c r="V26" s="241"/>
      <c r="W26" s="241"/>
      <c r="X26" s="241"/>
      <c r="Y26" s="119"/>
      <c r="Z26" s="320"/>
      <c r="AA26" s="246"/>
    </row>
    <row r="27" spans="1:27" s="247" customFormat="1" ht="17.25" customHeight="1">
      <c r="A27" s="362"/>
      <c r="B27" s="363"/>
      <c r="C27" s="237"/>
      <c r="D27" s="372"/>
      <c r="E27" s="364"/>
      <c r="F27" s="365"/>
      <c r="G27" s="41"/>
      <c r="H27" s="41"/>
      <c r="I27" s="347"/>
      <c r="J27" s="347"/>
      <c r="K27" s="347"/>
      <c r="L27" s="347"/>
      <c r="M27" s="347"/>
      <c r="N27" s="161"/>
      <c r="O27" s="237"/>
      <c r="P27" s="237"/>
      <c r="Q27" s="240"/>
      <c r="R27" s="240"/>
      <c r="S27" s="162"/>
      <c r="T27" s="242"/>
      <c r="U27" s="243"/>
      <c r="V27" s="241"/>
      <c r="W27" s="241"/>
      <c r="X27" s="241"/>
      <c r="Y27" s="119"/>
      <c r="Z27" s="320"/>
      <c r="AA27" s="246"/>
    </row>
    <row r="28" spans="1:27" s="247" customFormat="1" ht="21" customHeight="1">
      <c r="A28" s="362"/>
      <c r="B28" s="363"/>
      <c r="C28" s="237"/>
      <c r="D28" s="372"/>
      <c r="E28" s="364"/>
      <c r="F28" s="365"/>
      <c r="G28" s="41"/>
      <c r="H28" s="41"/>
      <c r="I28" s="347"/>
      <c r="J28" s="347"/>
      <c r="K28" s="347"/>
      <c r="L28" s="347"/>
      <c r="M28" s="347"/>
      <c r="N28" s="161"/>
      <c r="O28" s="237"/>
      <c r="P28" s="237"/>
      <c r="Q28" s="240"/>
      <c r="R28" s="240"/>
      <c r="S28" s="162"/>
      <c r="T28" s="242"/>
      <c r="U28" s="243"/>
      <c r="V28" s="241"/>
      <c r="W28" s="241"/>
      <c r="X28" s="241"/>
      <c r="Y28" s="119"/>
      <c r="Z28" s="320"/>
      <c r="AA28" s="246"/>
    </row>
    <row r="29" spans="1:27" s="247" customFormat="1" ht="15.75" customHeight="1">
      <c r="A29" s="362"/>
      <c r="B29" s="363"/>
      <c r="C29" s="237"/>
      <c r="D29" s="415"/>
      <c r="E29" s="416"/>
      <c r="F29" s="417"/>
      <c r="G29" s="41"/>
      <c r="H29" s="41"/>
      <c r="I29" s="347"/>
      <c r="J29" s="347"/>
      <c r="K29" s="347"/>
      <c r="L29" s="347"/>
      <c r="M29" s="347"/>
      <c r="N29" s="161"/>
      <c r="O29" s="237"/>
      <c r="P29" s="237"/>
      <c r="Q29" s="240"/>
      <c r="R29" s="240"/>
      <c r="S29" s="241"/>
      <c r="T29" s="242"/>
      <c r="U29" s="243"/>
      <c r="V29" s="241"/>
      <c r="W29" s="241"/>
      <c r="X29" s="241"/>
      <c r="Y29" s="244"/>
      <c r="Z29" s="245"/>
      <c r="AA29" s="246"/>
    </row>
    <row r="30" spans="1:27" s="257" customFormat="1" ht="24" customHeight="1">
      <c r="A30" s="281"/>
      <c r="B30" s="292" t="s">
        <v>572</v>
      </c>
      <c r="C30" s="293"/>
      <c r="D30" s="283"/>
      <c r="E30" s="284"/>
      <c r="F30" s="284"/>
      <c r="G30" s="284"/>
      <c r="H30" s="284"/>
      <c r="I30" s="284"/>
      <c r="J30" s="284"/>
      <c r="K30" s="284"/>
      <c r="L30" s="284"/>
      <c r="M30" s="284"/>
      <c r="N30" s="284"/>
      <c r="O30" s="284"/>
      <c r="P30" s="284"/>
      <c r="Q30" s="284"/>
      <c r="R30" s="284"/>
      <c r="S30" s="284"/>
      <c r="T30" s="284"/>
      <c r="U30" s="284"/>
      <c r="V30" s="284"/>
      <c r="W30" s="284"/>
      <c r="X30" s="252">
        <v>61</v>
      </c>
      <c r="Y30" s="255"/>
      <c r="Z30" s="256"/>
      <c r="AA30" s="251"/>
    </row>
    <row r="31" spans="1:27" s="247" customFormat="1" ht="17.25" customHeight="1">
      <c r="A31" s="366"/>
      <c r="B31" s="367" t="s">
        <v>439</v>
      </c>
      <c r="C31" s="110">
        <v>1</v>
      </c>
      <c r="D31" s="371" t="s">
        <v>461</v>
      </c>
      <c r="E31" s="368" t="s">
        <v>631</v>
      </c>
      <c r="F31" s="369">
        <v>1</v>
      </c>
      <c r="G31" s="41">
        <v>2</v>
      </c>
      <c r="H31" s="41"/>
      <c r="I31" s="347">
        <v>8</v>
      </c>
      <c r="J31" s="347">
        <v>9</v>
      </c>
      <c r="K31" s="347"/>
      <c r="L31" s="347"/>
      <c r="M31" s="347"/>
      <c r="N31" s="161">
        <f>COUNTIF(I31:M31,"&gt;=1")+IF(I31="C1.1",3)+IF(J31="C1.2",3)+IF(K31="C3",5)+IF(I31="C2.1",3)+IF(J31="C2.2",3)+IF(I31="C1",6)+IF(J31="C2",6)+IF(I31="C.1",5)+IF(J31="C.2",5)+IF(E31="bài tập lớn vẽ kỹ thuật",-1)</f>
        <v>1</v>
      </c>
      <c r="O31" s="237">
        <v>1</v>
      </c>
      <c r="P31" s="237">
        <v>15</v>
      </c>
      <c r="Q31" s="160">
        <f>P31-O31+1+IF(O31=20,-3)</f>
        <v>15</v>
      </c>
      <c r="R31" s="160">
        <f>Q31*N31*S31</f>
        <v>15</v>
      </c>
      <c r="S31" s="162">
        <f>COUNTIF(G31:H31,"&gt;1")</f>
        <v>1</v>
      </c>
      <c r="T31" s="163"/>
      <c r="U31" s="248">
        <f>ROUND(IF(V31="TH",R31*0.75),1)+IF(V31="LT",R31)</f>
        <v>15</v>
      </c>
      <c r="V31" s="241" t="s">
        <v>433</v>
      </c>
      <c r="W31" s="241">
        <v>1</v>
      </c>
      <c r="X31" s="162">
        <f>W31*U31</f>
        <v>15</v>
      </c>
      <c r="Y31" s="244"/>
      <c r="Z31" s="245"/>
      <c r="AA31" s="246"/>
    </row>
    <row r="32" spans="1:27" s="247" customFormat="1" ht="14.25" customHeight="1">
      <c r="A32" s="366"/>
      <c r="B32" s="367" t="s">
        <v>559</v>
      </c>
      <c r="C32" s="110">
        <v>1</v>
      </c>
      <c r="D32" s="371" t="s">
        <v>461</v>
      </c>
      <c r="E32" s="368" t="s">
        <v>631</v>
      </c>
      <c r="F32" s="369">
        <v>1</v>
      </c>
      <c r="G32" s="41"/>
      <c r="H32" s="41">
        <v>5</v>
      </c>
      <c r="I32" s="347">
        <v>7</v>
      </c>
      <c r="J32" s="347">
        <v>8</v>
      </c>
      <c r="K32" s="347"/>
      <c r="L32" s="347"/>
      <c r="M32" s="347"/>
      <c r="N32" s="161">
        <f>COUNTIF(I32:M32,"&gt;=1")+IF(I32="C1.1",3)+IF(J32="C1.2",3)+IF(K32="C3",5)+IF(I32="C2.1",3)+IF(J32="C2.2",3)+IF(I32="C1",6)+IF(J32="C2",6)+IF(I32="C.1",5)+IF(J32="C.2",5)+IF(E32="bài tập lớn vẽ kỹ thuật",-1)</f>
        <v>1</v>
      </c>
      <c r="O32" s="237">
        <v>1</v>
      </c>
      <c r="P32" s="237">
        <v>15</v>
      </c>
      <c r="Q32" s="160">
        <f>P32-O32+1+IF(O32=20,-3)</f>
        <v>15</v>
      </c>
      <c r="R32" s="160">
        <f>Q32*N32*S32</f>
        <v>15</v>
      </c>
      <c r="S32" s="162">
        <f>COUNTIF(G32:H32,"&gt;1")</f>
        <v>1</v>
      </c>
      <c r="T32" s="163"/>
      <c r="U32" s="248">
        <f>ROUND(IF(V32="TH",R32*0.75),1)+IF(V32="LT",R32)</f>
        <v>15</v>
      </c>
      <c r="V32" s="241" t="s">
        <v>433</v>
      </c>
      <c r="W32" s="241">
        <v>1</v>
      </c>
      <c r="X32" s="162">
        <f>W32*U32</f>
        <v>15</v>
      </c>
      <c r="Y32" s="244"/>
      <c r="Z32" s="245"/>
      <c r="AA32" s="246"/>
    </row>
    <row r="33" spans="1:27" s="247" customFormat="1" ht="17.25" customHeight="1">
      <c r="A33" s="366"/>
      <c r="B33" s="367" t="s">
        <v>632</v>
      </c>
      <c r="C33" s="110">
        <v>1</v>
      </c>
      <c r="D33" s="371" t="s">
        <v>45</v>
      </c>
      <c r="E33" s="368" t="s">
        <v>622</v>
      </c>
      <c r="F33" s="369">
        <v>2</v>
      </c>
      <c r="G33" s="41"/>
      <c r="H33" s="41">
        <v>7</v>
      </c>
      <c r="I33" s="347">
        <v>1</v>
      </c>
      <c r="J33" s="347">
        <v>2</v>
      </c>
      <c r="K33" s="347">
        <v>3</v>
      </c>
      <c r="L33" s="347"/>
      <c r="M33" s="347"/>
      <c r="N33" s="161">
        <f>COUNTIF(I33:M33,"&gt;=1")+IF(I33="C1.1",3)+IF(J33="C1.2",3)+IF(K33="C3",5)+IF(I33="C2.1",3)+IF(J33="C2.2",3)+IF(I33="C1",6)+IF(J33="C2",6)+IF(I33="C.1",5)+IF(J33="C.2",5)</f>
        <v>3</v>
      </c>
      <c r="O33" s="237">
        <v>1</v>
      </c>
      <c r="P33" s="237">
        <v>10</v>
      </c>
      <c r="Q33" s="240">
        <f>P33-O33+1</f>
        <v>10</v>
      </c>
      <c r="R33" s="240">
        <f>Q33*N33*S33</f>
        <v>30</v>
      </c>
      <c r="S33" s="162">
        <f>COUNTIF(G33:H33,"&gt;1")</f>
        <v>1</v>
      </c>
      <c r="T33" s="242"/>
      <c r="U33" s="243">
        <f>ROUND(IF(V33="TH",R33*0.75),1)+IF(V33="LT",R33)</f>
        <v>30</v>
      </c>
      <c r="V33" s="241" t="s">
        <v>433</v>
      </c>
      <c r="W33" s="241">
        <v>1</v>
      </c>
      <c r="X33" s="241">
        <f>W33*U33</f>
        <v>30</v>
      </c>
      <c r="Y33" s="244"/>
      <c r="Z33" s="245"/>
      <c r="AA33" s="246"/>
    </row>
    <row r="34" spans="1:27" s="247" customFormat="1" ht="17.25" customHeight="1">
      <c r="A34" s="366"/>
      <c r="B34" s="367" t="s">
        <v>439</v>
      </c>
      <c r="C34" s="110">
        <v>1</v>
      </c>
      <c r="D34" s="371" t="s">
        <v>45</v>
      </c>
      <c r="E34" s="368" t="s">
        <v>622</v>
      </c>
      <c r="F34" s="369">
        <v>4</v>
      </c>
      <c r="G34" s="41">
        <v>6</v>
      </c>
      <c r="H34" s="41"/>
      <c r="I34" s="347">
        <v>7</v>
      </c>
      <c r="J34" s="347">
        <v>8</v>
      </c>
      <c r="K34" s="347">
        <v>9</v>
      </c>
      <c r="L34" s="347">
        <v>10</v>
      </c>
      <c r="M34" s="347"/>
      <c r="N34" s="161">
        <f>COUNTIF(I34:M34,"&gt;=1")+IF(I34="C1.1",3)+IF(J34="C1.2",3)+IF(K34="C3",5)+IF(I34="C2.1",3)+IF(J34="C2.2",3)+IF(I34="C1",6)+IF(J34="C2",6)+IF(I34="C.1",5)+IF(J34="C.2",5)</f>
        <v>4</v>
      </c>
      <c r="O34" s="237">
        <v>1</v>
      </c>
      <c r="P34" s="237">
        <v>15</v>
      </c>
      <c r="Q34" s="160">
        <f t="shared" ref="Q34:Q43" si="6">P34-O34+1+IF(O34=20,-3)</f>
        <v>15</v>
      </c>
      <c r="R34" s="160">
        <f>Q34*N34*S34</f>
        <v>60</v>
      </c>
      <c r="S34" s="162">
        <f>COUNTIF(G34:H34,"&gt;1")</f>
        <v>1</v>
      </c>
      <c r="T34" s="163"/>
      <c r="U34" s="248">
        <f>ROUND(IF(V34="TH",R34*0.75),1)+IF(V34="LT",R34)</f>
        <v>60</v>
      </c>
      <c r="V34" s="241" t="s">
        <v>433</v>
      </c>
      <c r="W34" s="241">
        <v>1</v>
      </c>
      <c r="X34" s="162">
        <f>W34*U34</f>
        <v>60</v>
      </c>
      <c r="Y34" s="244"/>
      <c r="Z34" s="245"/>
      <c r="AA34" s="246"/>
    </row>
    <row r="35" spans="1:27" s="247" customFormat="1" ht="19.5" customHeight="1">
      <c r="A35" s="366"/>
      <c r="B35" s="367" t="s">
        <v>559</v>
      </c>
      <c r="C35" s="110">
        <v>1</v>
      </c>
      <c r="D35" s="371" t="s">
        <v>45</v>
      </c>
      <c r="E35" s="368" t="s">
        <v>622</v>
      </c>
      <c r="F35" s="369">
        <v>4</v>
      </c>
      <c r="G35" s="41">
        <v>6</v>
      </c>
      <c r="H35" s="41"/>
      <c r="I35" s="347">
        <v>3</v>
      </c>
      <c r="J35" s="347">
        <v>4</v>
      </c>
      <c r="K35" s="347">
        <v>5</v>
      </c>
      <c r="L35" s="347">
        <v>6</v>
      </c>
      <c r="M35" s="347"/>
      <c r="N35" s="161">
        <f t="shared" ref="N35:N46" si="7">COUNTIF(I35:M35,"&gt;=1")+IF(I35="C1.1",3)+IF(J35="C1.2",3)+IF(K35="C3",5)+IF(I35="C2.1",3)+IF(J35="C2.2",3)+IF(I35="C1",6)+IF(J35="C2",6)+IF(I35="C.1",5)+IF(J35="C.2",5)</f>
        <v>4</v>
      </c>
      <c r="O35" s="237">
        <v>1</v>
      </c>
      <c r="P35" s="237">
        <v>15</v>
      </c>
      <c r="Q35" s="160">
        <f t="shared" si="6"/>
        <v>15</v>
      </c>
      <c r="R35" s="160">
        <f>Q35*N35*S35</f>
        <v>60</v>
      </c>
      <c r="S35" s="162">
        <f>COUNTIF(G35:H35,"&gt;1")</f>
        <v>1</v>
      </c>
      <c r="T35" s="163"/>
      <c r="U35" s="248">
        <f>ROUND(IF(V35="TH",R35*0.75),1)+IF(V35="LT",R35)</f>
        <v>60</v>
      </c>
      <c r="V35" s="241" t="s">
        <v>433</v>
      </c>
      <c r="W35" s="241">
        <v>1</v>
      </c>
      <c r="X35" s="162">
        <f>W35*U35</f>
        <v>60</v>
      </c>
      <c r="Y35" s="244"/>
      <c r="Z35" s="245"/>
      <c r="AA35" s="246"/>
    </row>
    <row r="36" spans="1:27" s="247" customFormat="1" ht="28.5" customHeight="1">
      <c r="A36" s="277" t="s">
        <v>580</v>
      </c>
      <c r="B36" s="367" t="s">
        <v>632</v>
      </c>
      <c r="C36" s="110">
        <v>1</v>
      </c>
      <c r="D36" s="371" t="s">
        <v>40</v>
      </c>
      <c r="E36" s="368" t="s">
        <v>633</v>
      </c>
      <c r="F36" s="369">
        <v>2</v>
      </c>
      <c r="G36" s="41">
        <v>5</v>
      </c>
      <c r="H36" s="41"/>
      <c r="I36" s="347" t="s">
        <v>467</v>
      </c>
      <c r="J36" s="347" t="s">
        <v>634</v>
      </c>
      <c r="K36" s="347"/>
      <c r="L36" s="347"/>
      <c r="M36" s="347"/>
      <c r="N36" s="161">
        <f t="shared" si="7"/>
        <v>12</v>
      </c>
      <c r="O36" s="237">
        <v>1</v>
      </c>
      <c r="P36" s="237">
        <v>10</v>
      </c>
      <c r="Q36" s="160">
        <f t="shared" si="6"/>
        <v>10</v>
      </c>
      <c r="R36" s="160">
        <f t="shared" ref="R36:R43" si="8">Q36*N36*S36</f>
        <v>120</v>
      </c>
      <c r="S36" s="162">
        <f t="shared" ref="S36:S43" si="9">COUNTIF(G36:H36,"&gt;1")</f>
        <v>1</v>
      </c>
      <c r="T36" s="163"/>
      <c r="U36" s="248">
        <f t="shared" ref="U36:U43" si="10">ROUND(IF(V36="TH",R36*0.75),1)+IF(V36="LT",R36)</f>
        <v>90</v>
      </c>
      <c r="V36" s="241" t="s">
        <v>434</v>
      </c>
      <c r="W36" s="241">
        <v>1</v>
      </c>
      <c r="X36" s="162">
        <f t="shared" ref="X36:X43" si="11">W36*U36</f>
        <v>90</v>
      </c>
      <c r="Y36" s="244"/>
      <c r="Z36" s="245"/>
      <c r="AA36" s="246"/>
    </row>
    <row r="37" spans="1:27" s="247" customFormat="1" ht="18.75" customHeight="1">
      <c r="A37" s="366" t="s">
        <v>635</v>
      </c>
      <c r="B37" s="367" t="s">
        <v>567</v>
      </c>
      <c r="C37" s="110">
        <v>1</v>
      </c>
      <c r="D37" s="371" t="s">
        <v>43</v>
      </c>
      <c r="E37" s="368" t="s">
        <v>636</v>
      </c>
      <c r="F37" s="369">
        <v>1</v>
      </c>
      <c r="G37" s="41"/>
      <c r="H37" s="41">
        <v>5</v>
      </c>
      <c r="I37" s="347" t="s">
        <v>467</v>
      </c>
      <c r="J37" s="347" t="s">
        <v>565</v>
      </c>
      <c r="K37" s="347"/>
      <c r="L37" s="347"/>
      <c r="M37" s="347"/>
      <c r="N37" s="161">
        <f t="shared" si="7"/>
        <v>12</v>
      </c>
      <c r="O37" s="237">
        <v>1</v>
      </c>
      <c r="P37" s="237">
        <v>5</v>
      </c>
      <c r="Q37" s="160">
        <f t="shared" si="6"/>
        <v>5</v>
      </c>
      <c r="R37" s="160">
        <f t="shared" si="8"/>
        <v>60</v>
      </c>
      <c r="S37" s="162">
        <f t="shared" si="9"/>
        <v>1</v>
      </c>
      <c r="T37" s="163"/>
      <c r="U37" s="248">
        <f t="shared" si="10"/>
        <v>45</v>
      </c>
      <c r="V37" s="241" t="s">
        <v>434</v>
      </c>
      <c r="W37" s="241">
        <v>1</v>
      </c>
      <c r="X37" s="162">
        <f t="shared" si="11"/>
        <v>45</v>
      </c>
      <c r="Y37" s="244"/>
      <c r="Z37" s="245"/>
      <c r="AA37" s="246"/>
    </row>
    <row r="38" spans="1:27" s="247" customFormat="1" ht="16.5" customHeight="1">
      <c r="A38" s="366" t="s">
        <v>635</v>
      </c>
      <c r="B38" s="367" t="s">
        <v>568</v>
      </c>
      <c r="C38" s="110">
        <v>1</v>
      </c>
      <c r="D38" s="371" t="s">
        <v>30</v>
      </c>
      <c r="E38" s="368" t="s">
        <v>636</v>
      </c>
      <c r="F38" s="369">
        <v>1</v>
      </c>
      <c r="G38" s="41"/>
      <c r="H38" s="41">
        <v>3</v>
      </c>
      <c r="I38" s="347" t="s">
        <v>467</v>
      </c>
      <c r="J38" s="347" t="s">
        <v>565</v>
      </c>
      <c r="K38" s="347"/>
      <c r="L38" s="347"/>
      <c r="M38" s="347"/>
      <c r="N38" s="161">
        <f t="shared" si="7"/>
        <v>12</v>
      </c>
      <c r="O38" s="237">
        <v>1</v>
      </c>
      <c r="P38" s="237">
        <v>5</v>
      </c>
      <c r="Q38" s="160">
        <f t="shared" si="6"/>
        <v>5</v>
      </c>
      <c r="R38" s="160">
        <f t="shared" si="8"/>
        <v>60</v>
      </c>
      <c r="S38" s="162">
        <f t="shared" si="9"/>
        <v>1</v>
      </c>
      <c r="T38" s="163"/>
      <c r="U38" s="248">
        <f t="shared" si="10"/>
        <v>45</v>
      </c>
      <c r="V38" s="241" t="s">
        <v>434</v>
      </c>
      <c r="W38" s="241">
        <v>1</v>
      </c>
      <c r="X38" s="162">
        <f t="shared" si="11"/>
        <v>45</v>
      </c>
      <c r="Y38" s="244"/>
      <c r="Z38" s="245"/>
      <c r="AA38" s="246"/>
    </row>
    <row r="39" spans="1:27" s="247" customFormat="1" ht="21.75" customHeight="1">
      <c r="A39" s="366" t="s">
        <v>635</v>
      </c>
      <c r="B39" s="367" t="s">
        <v>569</v>
      </c>
      <c r="C39" s="110">
        <v>1</v>
      </c>
      <c r="D39" s="371" t="s">
        <v>30</v>
      </c>
      <c r="E39" s="368" t="s">
        <v>636</v>
      </c>
      <c r="F39" s="369">
        <v>1</v>
      </c>
      <c r="G39" s="41"/>
      <c r="H39" s="41">
        <v>3</v>
      </c>
      <c r="I39" s="347" t="s">
        <v>467</v>
      </c>
      <c r="J39" s="347" t="s">
        <v>565</v>
      </c>
      <c r="K39" s="347"/>
      <c r="L39" s="347"/>
      <c r="M39" s="347"/>
      <c r="N39" s="161">
        <f>COUNTIF(I39:M39,"&gt;=1")+IF(I39="C1.1",3)+IF(J39="C1.2",3)+IF(K39="C3",5)+IF(I39="C2.1",3)+IF(J39="C2.2",3)+IF(I39="C1",6)+IF(J39="C2",6)+IF(I39="C.1",5)+IF(J39="C.2",5)</f>
        <v>12</v>
      </c>
      <c r="O39" s="237">
        <v>6</v>
      </c>
      <c r="P39" s="237">
        <v>10</v>
      </c>
      <c r="Q39" s="160">
        <f t="shared" si="6"/>
        <v>5</v>
      </c>
      <c r="R39" s="160">
        <f t="shared" si="8"/>
        <v>60</v>
      </c>
      <c r="S39" s="162">
        <f t="shared" si="9"/>
        <v>1</v>
      </c>
      <c r="T39" s="163"/>
      <c r="U39" s="248">
        <f t="shared" si="10"/>
        <v>45</v>
      </c>
      <c r="V39" s="241" t="s">
        <v>434</v>
      </c>
      <c r="W39" s="241">
        <v>1</v>
      </c>
      <c r="X39" s="162">
        <f t="shared" si="11"/>
        <v>45</v>
      </c>
      <c r="Y39" s="244"/>
      <c r="Z39" s="245"/>
      <c r="AA39" s="246"/>
    </row>
    <row r="40" spans="1:27" s="247" customFormat="1" ht="17.25" customHeight="1">
      <c r="A40" s="366" t="s">
        <v>635</v>
      </c>
      <c r="B40" s="367" t="s">
        <v>570</v>
      </c>
      <c r="C40" s="110">
        <v>1</v>
      </c>
      <c r="D40" s="371" t="s">
        <v>475</v>
      </c>
      <c r="E40" s="368" t="s">
        <v>636</v>
      </c>
      <c r="F40" s="369">
        <v>1</v>
      </c>
      <c r="G40" s="41">
        <v>4</v>
      </c>
      <c r="H40" s="41"/>
      <c r="I40" s="347" t="s">
        <v>467</v>
      </c>
      <c r="J40" s="347" t="s">
        <v>565</v>
      </c>
      <c r="K40" s="347"/>
      <c r="L40" s="347"/>
      <c r="M40" s="347"/>
      <c r="N40" s="161">
        <f t="shared" si="7"/>
        <v>12</v>
      </c>
      <c r="O40" s="237">
        <v>1</v>
      </c>
      <c r="P40" s="237">
        <v>5</v>
      </c>
      <c r="Q40" s="160">
        <f t="shared" si="6"/>
        <v>5</v>
      </c>
      <c r="R40" s="160">
        <f t="shared" si="8"/>
        <v>60</v>
      </c>
      <c r="S40" s="162">
        <f t="shared" si="9"/>
        <v>1</v>
      </c>
      <c r="T40" s="163"/>
      <c r="U40" s="248">
        <f t="shared" si="10"/>
        <v>45</v>
      </c>
      <c r="V40" s="241" t="s">
        <v>434</v>
      </c>
      <c r="W40" s="241">
        <v>1</v>
      </c>
      <c r="X40" s="162">
        <f t="shared" si="11"/>
        <v>45</v>
      </c>
      <c r="Y40" s="244"/>
      <c r="Z40" s="245"/>
      <c r="AA40" s="246"/>
    </row>
    <row r="41" spans="1:27" s="247" customFormat="1" ht="17.25" customHeight="1">
      <c r="A41" s="366" t="s">
        <v>635</v>
      </c>
      <c r="B41" s="367" t="s">
        <v>571</v>
      </c>
      <c r="C41" s="110">
        <v>1</v>
      </c>
      <c r="D41" s="371" t="s">
        <v>475</v>
      </c>
      <c r="E41" s="368" t="s">
        <v>636</v>
      </c>
      <c r="F41" s="369">
        <v>1</v>
      </c>
      <c r="G41" s="41">
        <v>4</v>
      </c>
      <c r="H41" s="41"/>
      <c r="I41" s="347" t="s">
        <v>467</v>
      </c>
      <c r="J41" s="347" t="s">
        <v>565</v>
      </c>
      <c r="K41" s="347"/>
      <c r="L41" s="347"/>
      <c r="M41" s="347"/>
      <c r="N41" s="161">
        <f t="shared" si="7"/>
        <v>12</v>
      </c>
      <c r="O41" s="237">
        <v>6</v>
      </c>
      <c r="P41" s="237">
        <v>10</v>
      </c>
      <c r="Q41" s="160">
        <f t="shared" si="6"/>
        <v>5</v>
      </c>
      <c r="R41" s="160">
        <f t="shared" si="8"/>
        <v>60</v>
      </c>
      <c r="S41" s="162">
        <f t="shared" si="9"/>
        <v>1</v>
      </c>
      <c r="T41" s="163"/>
      <c r="U41" s="248">
        <f t="shared" si="10"/>
        <v>45</v>
      </c>
      <c r="V41" s="241" t="s">
        <v>434</v>
      </c>
      <c r="W41" s="241">
        <v>1</v>
      </c>
      <c r="X41" s="162">
        <f t="shared" si="11"/>
        <v>45</v>
      </c>
      <c r="Y41" s="244"/>
      <c r="Z41" s="245"/>
      <c r="AA41" s="246"/>
    </row>
    <row r="42" spans="1:27" s="247" customFormat="1" ht="17.25" customHeight="1">
      <c r="A42" s="366" t="s">
        <v>630</v>
      </c>
      <c r="B42" s="367" t="s">
        <v>439</v>
      </c>
      <c r="C42" s="110">
        <v>1</v>
      </c>
      <c r="D42" s="371" t="s">
        <v>37</v>
      </c>
      <c r="E42" s="368" t="s">
        <v>637</v>
      </c>
      <c r="F42" s="369">
        <v>2</v>
      </c>
      <c r="G42" s="41">
        <v>4</v>
      </c>
      <c r="H42" s="41">
        <v>5</v>
      </c>
      <c r="I42" s="347" t="s">
        <v>467</v>
      </c>
      <c r="J42" s="347" t="s">
        <v>565</v>
      </c>
      <c r="K42" s="347"/>
      <c r="L42" s="347"/>
      <c r="M42" s="347"/>
      <c r="N42" s="161">
        <f t="shared" si="7"/>
        <v>12</v>
      </c>
      <c r="O42" s="237">
        <v>6</v>
      </c>
      <c r="P42" s="237">
        <v>10</v>
      </c>
      <c r="Q42" s="160">
        <f t="shared" si="6"/>
        <v>5</v>
      </c>
      <c r="R42" s="160">
        <f t="shared" si="8"/>
        <v>120</v>
      </c>
      <c r="S42" s="162">
        <f t="shared" si="9"/>
        <v>2</v>
      </c>
      <c r="T42" s="163"/>
      <c r="U42" s="248">
        <f t="shared" si="10"/>
        <v>90</v>
      </c>
      <c r="V42" s="241" t="s">
        <v>434</v>
      </c>
      <c r="W42" s="241">
        <v>1</v>
      </c>
      <c r="X42" s="162">
        <f t="shared" si="11"/>
        <v>90</v>
      </c>
      <c r="Y42" s="244"/>
      <c r="Z42" s="245"/>
      <c r="AA42" s="246"/>
    </row>
    <row r="43" spans="1:27" s="247" customFormat="1" ht="17.25" customHeight="1">
      <c r="A43" s="366" t="s">
        <v>630</v>
      </c>
      <c r="B43" s="367" t="s">
        <v>559</v>
      </c>
      <c r="C43" s="110">
        <v>1</v>
      </c>
      <c r="D43" s="371" t="s">
        <v>37</v>
      </c>
      <c r="E43" s="368" t="s">
        <v>637</v>
      </c>
      <c r="F43" s="369">
        <v>3</v>
      </c>
      <c r="G43" s="41">
        <v>2</v>
      </c>
      <c r="H43" s="41">
        <v>3</v>
      </c>
      <c r="I43" s="347" t="s">
        <v>467</v>
      </c>
      <c r="J43" s="347"/>
      <c r="K43" s="347"/>
      <c r="L43" s="347"/>
      <c r="M43" s="347"/>
      <c r="N43" s="161">
        <f t="shared" si="7"/>
        <v>6</v>
      </c>
      <c r="O43" s="237">
        <v>1</v>
      </c>
      <c r="P43" s="237">
        <v>5</v>
      </c>
      <c r="Q43" s="160">
        <f t="shared" si="6"/>
        <v>5</v>
      </c>
      <c r="R43" s="160">
        <f t="shared" si="8"/>
        <v>60</v>
      </c>
      <c r="S43" s="162">
        <f t="shared" si="9"/>
        <v>2</v>
      </c>
      <c r="T43" s="163"/>
      <c r="U43" s="248">
        <f t="shared" si="10"/>
        <v>45</v>
      </c>
      <c r="V43" s="241" t="s">
        <v>434</v>
      </c>
      <c r="W43" s="241">
        <v>1</v>
      </c>
      <c r="X43" s="162">
        <f t="shared" si="11"/>
        <v>45</v>
      </c>
      <c r="Y43" s="244"/>
      <c r="Z43" s="245"/>
      <c r="AA43" s="246"/>
    </row>
    <row r="44" spans="1:27" s="247" customFormat="1" ht="17.25" customHeight="1">
      <c r="A44" s="366" t="s">
        <v>457</v>
      </c>
      <c r="B44" s="418" t="s">
        <v>638</v>
      </c>
      <c r="C44" s="110"/>
      <c r="D44" s="418" t="s">
        <v>639</v>
      </c>
      <c r="E44" s="370" t="s">
        <v>640</v>
      </c>
      <c r="F44" s="369">
        <v>2</v>
      </c>
      <c r="G44" s="41">
        <v>4</v>
      </c>
      <c r="H44" s="41"/>
      <c r="I44" s="347">
        <v>4</v>
      </c>
      <c r="J44" s="347">
        <v>5</v>
      </c>
      <c r="K44" s="347">
        <v>6</v>
      </c>
      <c r="L44" s="347"/>
      <c r="M44" s="347"/>
      <c r="N44" s="161">
        <f t="shared" si="7"/>
        <v>3</v>
      </c>
      <c r="O44" s="237">
        <v>6</v>
      </c>
      <c r="P44" s="237">
        <v>15</v>
      </c>
      <c r="Q44" s="160">
        <f>P44-O44+1+IF(O44=20,-3)</f>
        <v>10</v>
      </c>
      <c r="R44" s="160">
        <f>Q44*N44*S44</f>
        <v>30</v>
      </c>
      <c r="S44" s="162">
        <f>COUNTIF(G44:H44,"&gt;1")</f>
        <v>1</v>
      </c>
      <c r="T44" s="163"/>
      <c r="U44" s="248">
        <f>ROUND(IF(V44="TH",R44*0.75),1)+IF(V44="LT",R44)</f>
        <v>30</v>
      </c>
      <c r="V44" s="162" t="s">
        <v>433</v>
      </c>
      <c r="W44" s="241">
        <v>1</v>
      </c>
      <c r="X44" s="162">
        <f>W44*U44</f>
        <v>30</v>
      </c>
      <c r="Y44" s="244"/>
      <c r="Z44" s="245"/>
      <c r="AA44" s="246"/>
    </row>
    <row r="45" spans="1:27" s="247" customFormat="1" ht="17.25" customHeight="1">
      <c r="A45" s="366" t="s">
        <v>618</v>
      </c>
      <c r="B45" s="418" t="s">
        <v>641</v>
      </c>
      <c r="C45" s="110"/>
      <c r="D45" s="418" t="s">
        <v>639</v>
      </c>
      <c r="E45" s="370" t="s">
        <v>640</v>
      </c>
      <c r="F45" s="369">
        <v>2</v>
      </c>
      <c r="G45" s="41"/>
      <c r="H45" s="41">
        <v>5</v>
      </c>
      <c r="I45" s="347">
        <v>4</v>
      </c>
      <c r="J45" s="347">
        <v>5</v>
      </c>
      <c r="K45" s="347">
        <v>6</v>
      </c>
      <c r="L45" s="347"/>
      <c r="M45" s="347"/>
      <c r="N45" s="161">
        <f t="shared" si="7"/>
        <v>3</v>
      </c>
      <c r="O45" s="237">
        <v>6</v>
      </c>
      <c r="P45" s="237">
        <v>15</v>
      </c>
      <c r="Q45" s="160">
        <f>P45-O45+1+IF(O45=20,-3)</f>
        <v>10</v>
      </c>
      <c r="R45" s="160">
        <f>Q45*N45*S45</f>
        <v>30</v>
      </c>
      <c r="S45" s="162">
        <f>COUNTIF(G45:H45,"&gt;1")</f>
        <v>1</v>
      </c>
      <c r="T45" s="163"/>
      <c r="U45" s="248">
        <f>ROUND(IF(V45="TH",R45*0.75),1)+IF(V45="LT",R45)</f>
        <v>30</v>
      </c>
      <c r="V45" s="162" t="s">
        <v>433</v>
      </c>
      <c r="W45" s="241">
        <v>1</v>
      </c>
      <c r="X45" s="162">
        <f>W45*U45</f>
        <v>30</v>
      </c>
      <c r="Y45" s="244"/>
      <c r="Z45" s="245"/>
      <c r="AA45" s="246"/>
    </row>
    <row r="46" spans="1:27" s="247" customFormat="1" ht="16.5" customHeight="1">
      <c r="A46" s="366" t="s">
        <v>457</v>
      </c>
      <c r="B46" s="418" t="s">
        <v>642</v>
      </c>
      <c r="C46" s="110"/>
      <c r="D46" s="418" t="s">
        <v>639</v>
      </c>
      <c r="E46" s="370" t="s">
        <v>640</v>
      </c>
      <c r="F46" s="369">
        <v>2</v>
      </c>
      <c r="G46" s="41">
        <v>4</v>
      </c>
      <c r="H46" s="41"/>
      <c r="I46" s="347">
        <v>7</v>
      </c>
      <c r="J46" s="347">
        <v>8</v>
      </c>
      <c r="K46" s="347">
        <v>9</v>
      </c>
      <c r="L46" s="347"/>
      <c r="M46" s="347"/>
      <c r="N46" s="161">
        <f t="shared" si="7"/>
        <v>3</v>
      </c>
      <c r="O46" s="237">
        <v>6</v>
      </c>
      <c r="P46" s="237">
        <v>15</v>
      </c>
      <c r="Q46" s="160">
        <f>P46-O46+1+IF(O46=20,-3)</f>
        <v>10</v>
      </c>
      <c r="R46" s="160">
        <f>Q46*N46*S46</f>
        <v>30</v>
      </c>
      <c r="S46" s="162">
        <f>COUNTIF(G46:H46,"&gt;1")</f>
        <v>1</v>
      </c>
      <c r="T46" s="163"/>
      <c r="U46" s="248">
        <f>ROUND(IF(V46="TH",R46*0.75),1)+IF(V46="LT",R46)</f>
        <v>30</v>
      </c>
      <c r="V46" s="162" t="s">
        <v>433</v>
      </c>
      <c r="W46" s="241">
        <v>1</v>
      </c>
      <c r="X46" s="162">
        <f>W46*U46</f>
        <v>30</v>
      </c>
      <c r="Y46" s="244"/>
      <c r="Z46" s="245"/>
      <c r="AA46" s="246"/>
    </row>
    <row r="47" spans="1:27" s="247" customFormat="1" ht="18" customHeight="1">
      <c r="A47" s="366"/>
      <c r="B47" s="418"/>
      <c r="C47" s="110"/>
      <c r="D47" s="418"/>
      <c r="E47" s="370"/>
      <c r="F47" s="369"/>
      <c r="G47" s="41"/>
      <c r="H47" s="41"/>
      <c r="I47" s="347"/>
      <c r="J47" s="347"/>
      <c r="K47" s="347"/>
      <c r="L47" s="347"/>
      <c r="M47" s="347"/>
      <c r="N47" s="161"/>
      <c r="O47" s="237"/>
      <c r="P47" s="237"/>
      <c r="Q47" s="240"/>
      <c r="R47" s="240"/>
      <c r="S47" s="241"/>
      <c r="T47" s="242"/>
      <c r="U47" s="243"/>
      <c r="V47" s="241"/>
      <c r="W47" s="241"/>
      <c r="X47" s="241"/>
      <c r="Y47" s="244"/>
      <c r="Z47" s="245"/>
      <c r="AA47" s="246"/>
    </row>
    <row r="48" spans="1:27" s="247" customFormat="1" ht="18" customHeight="1">
      <c r="A48" s="366"/>
      <c r="B48" s="418"/>
      <c r="C48" s="110"/>
      <c r="D48" s="418"/>
      <c r="E48" s="419"/>
      <c r="F48" s="420"/>
      <c r="G48" s="41"/>
      <c r="H48" s="41"/>
      <c r="I48" s="347"/>
      <c r="J48" s="347"/>
      <c r="K48" s="347"/>
      <c r="L48" s="347"/>
      <c r="M48" s="347"/>
      <c r="N48" s="161"/>
      <c r="O48" s="237"/>
      <c r="P48" s="237"/>
      <c r="Q48" s="240"/>
      <c r="R48" s="240"/>
      <c r="S48" s="241"/>
      <c r="T48" s="242"/>
      <c r="U48" s="243"/>
      <c r="V48" s="241"/>
      <c r="W48" s="241"/>
      <c r="X48" s="241"/>
      <c r="Y48" s="244"/>
      <c r="Z48" s="245"/>
      <c r="AA48" s="246"/>
    </row>
    <row r="49" spans="1:27" s="247" customFormat="1" ht="16.5" customHeight="1">
      <c r="A49" s="366"/>
      <c r="B49" s="418"/>
      <c r="C49" s="110"/>
      <c r="D49" s="418"/>
      <c r="E49" s="370"/>
      <c r="F49" s="370"/>
      <c r="G49" s="41"/>
      <c r="H49" s="41"/>
      <c r="I49" s="347"/>
      <c r="J49" s="347"/>
      <c r="K49" s="347"/>
      <c r="L49" s="347"/>
      <c r="M49" s="347"/>
      <c r="N49" s="161"/>
      <c r="O49" s="237"/>
      <c r="P49" s="237"/>
      <c r="Q49" s="240"/>
      <c r="R49" s="240"/>
      <c r="S49" s="241"/>
      <c r="T49" s="242"/>
      <c r="U49" s="243"/>
      <c r="V49" s="241"/>
      <c r="W49" s="241"/>
      <c r="X49" s="241"/>
      <c r="Y49" s="244"/>
      <c r="Z49" s="245"/>
      <c r="AA49" s="246"/>
    </row>
    <row r="50" spans="1:27" s="14" customFormat="1" ht="15.75" customHeight="1">
      <c r="A50" s="366"/>
      <c r="B50" s="367"/>
      <c r="C50" s="110"/>
      <c r="D50" s="418"/>
      <c r="E50" s="419"/>
      <c r="F50" s="420"/>
      <c r="G50" s="39"/>
      <c r="H50" s="39"/>
      <c r="I50" s="347"/>
      <c r="J50" s="347"/>
      <c r="K50" s="347"/>
      <c r="L50" s="347"/>
      <c r="M50" s="347"/>
      <c r="N50" s="161"/>
      <c r="O50" s="237"/>
      <c r="P50" s="237"/>
      <c r="Q50" s="160"/>
      <c r="R50" s="160"/>
      <c r="S50" s="162"/>
      <c r="T50" s="163"/>
      <c r="U50" s="248"/>
      <c r="V50" s="162"/>
      <c r="W50" s="241"/>
      <c r="X50" s="162"/>
      <c r="Y50" s="119"/>
      <c r="Z50" s="120"/>
      <c r="AA50" s="121"/>
    </row>
    <row r="51" spans="1:27" s="257" customFormat="1" ht="17.25" customHeight="1">
      <c r="A51" s="281"/>
      <c r="B51" s="438" t="s">
        <v>643</v>
      </c>
      <c r="C51" s="439"/>
      <c r="D51" s="440"/>
      <c r="E51" s="284"/>
      <c r="F51" s="284"/>
      <c r="G51" s="284"/>
      <c r="H51" s="284"/>
      <c r="I51" s="284"/>
      <c r="J51" s="284"/>
      <c r="K51" s="284"/>
      <c r="L51" s="284"/>
      <c r="M51" s="284"/>
      <c r="N51" s="284"/>
      <c r="O51" s="284"/>
      <c r="P51" s="284"/>
      <c r="Q51" s="284"/>
      <c r="R51" s="284"/>
      <c r="S51" s="284"/>
      <c r="T51" s="284"/>
      <c r="U51" s="284"/>
      <c r="V51" s="284"/>
      <c r="W51" s="284"/>
      <c r="X51" s="252">
        <v>61</v>
      </c>
      <c r="Y51" s="255"/>
      <c r="Z51" s="256"/>
      <c r="AA51" s="251"/>
    </row>
    <row r="52" spans="1:27" s="14" customFormat="1" ht="16.5" customHeight="1">
      <c r="A52" s="277"/>
      <c r="B52" s="276" t="s">
        <v>408</v>
      </c>
      <c r="C52" s="421">
        <v>1</v>
      </c>
      <c r="D52" s="422" t="s">
        <v>30</v>
      </c>
      <c r="E52" s="423" t="s">
        <v>644</v>
      </c>
      <c r="F52" s="424">
        <v>1</v>
      </c>
      <c r="G52" s="302">
        <v>6</v>
      </c>
      <c r="H52" s="302"/>
      <c r="I52" s="347">
        <v>1</v>
      </c>
      <c r="J52" s="347">
        <v>2</v>
      </c>
      <c r="K52" s="347"/>
      <c r="L52" s="347"/>
      <c r="M52" s="347"/>
      <c r="N52" s="161">
        <f t="shared" ref="N52:N76" si="12">COUNTIF(I52:M52,"&gt;=1")+IF(I52="C1.1",3)+IF(J52="C1.2",3)+IF(K52="C3",5)+IF(I52="C2.1",3)+IF(J52="C2.2",3)+IF(I52="C1",6)+IF(J52="C2",6)+IF(I52="C.1",5)+IF(J52="C.2",5)</f>
        <v>2</v>
      </c>
      <c r="O52" s="237">
        <v>47</v>
      </c>
      <c r="P52" s="237">
        <v>51</v>
      </c>
      <c r="Q52" s="160">
        <f t="shared" ref="Q52:Q72" si="13">P52-O52+1</f>
        <v>5</v>
      </c>
      <c r="R52" s="160">
        <f t="shared" ref="R52:R74" si="14">Q52*N52*S52</f>
        <v>10</v>
      </c>
      <c r="S52" s="162">
        <f t="shared" ref="S52:S74" si="15">COUNTIF(G52:H52,"&gt;1")</f>
        <v>1</v>
      </c>
      <c r="T52" s="163"/>
      <c r="U52" s="248">
        <f t="shared" ref="U52:U74" si="16">ROUND(IF(V52="TH",R52*0.75),1)+IF(V52="LT",R52)</f>
        <v>10</v>
      </c>
      <c r="V52" s="162" t="s">
        <v>433</v>
      </c>
      <c r="W52" s="241">
        <v>1</v>
      </c>
      <c r="X52" s="162">
        <f t="shared" ref="X52:X72" si="17">W52*U52</f>
        <v>10</v>
      </c>
      <c r="Y52" s="119"/>
      <c r="Z52" s="320"/>
      <c r="AA52" s="121"/>
    </row>
    <row r="53" spans="1:27" s="14" customFormat="1" ht="16.5" customHeight="1">
      <c r="A53" s="277"/>
      <c r="B53" s="276" t="s">
        <v>409</v>
      </c>
      <c r="C53" s="421">
        <v>1</v>
      </c>
      <c r="D53" s="422" t="s">
        <v>39</v>
      </c>
      <c r="E53" s="423" t="s">
        <v>644</v>
      </c>
      <c r="F53" s="424">
        <v>1</v>
      </c>
      <c r="G53" s="302"/>
      <c r="H53" s="302">
        <v>5</v>
      </c>
      <c r="I53" s="347">
        <v>7</v>
      </c>
      <c r="J53" s="347">
        <v>8</v>
      </c>
      <c r="K53" s="347"/>
      <c r="L53" s="347"/>
      <c r="M53" s="347"/>
      <c r="N53" s="161">
        <f t="shared" si="12"/>
        <v>2</v>
      </c>
      <c r="O53" s="237">
        <v>47</v>
      </c>
      <c r="P53" s="237">
        <v>51</v>
      </c>
      <c r="Q53" s="160">
        <f t="shared" si="13"/>
        <v>5</v>
      </c>
      <c r="R53" s="160">
        <f t="shared" si="14"/>
        <v>10</v>
      </c>
      <c r="S53" s="162">
        <f t="shared" si="15"/>
        <v>1</v>
      </c>
      <c r="T53" s="163"/>
      <c r="U53" s="248">
        <f t="shared" si="16"/>
        <v>10</v>
      </c>
      <c r="V53" s="162" t="s">
        <v>433</v>
      </c>
      <c r="W53" s="241">
        <v>1</v>
      </c>
      <c r="X53" s="162">
        <f t="shared" si="17"/>
        <v>10</v>
      </c>
      <c r="Y53" s="119"/>
      <c r="Z53" s="320"/>
      <c r="AA53" s="121"/>
    </row>
    <row r="54" spans="1:27" s="14" customFormat="1" ht="17.25" customHeight="1">
      <c r="A54" s="277" t="s">
        <v>580</v>
      </c>
      <c r="B54" s="276" t="s">
        <v>408</v>
      </c>
      <c r="C54" s="421">
        <v>1</v>
      </c>
      <c r="D54" s="422" t="s">
        <v>40</v>
      </c>
      <c r="E54" s="423" t="s">
        <v>645</v>
      </c>
      <c r="F54" s="424">
        <v>2</v>
      </c>
      <c r="G54" s="39">
        <v>5</v>
      </c>
      <c r="H54" s="39"/>
      <c r="I54" s="347"/>
      <c r="J54" s="347" t="s">
        <v>565</v>
      </c>
      <c r="K54" s="347"/>
      <c r="L54" s="347"/>
      <c r="M54" s="347"/>
      <c r="N54" s="161">
        <f t="shared" si="12"/>
        <v>6</v>
      </c>
      <c r="O54" s="237">
        <v>47</v>
      </c>
      <c r="P54" s="237">
        <v>51</v>
      </c>
      <c r="Q54" s="160">
        <f>P54-O54+1</f>
        <v>5</v>
      </c>
      <c r="R54" s="160">
        <f>Q54*N54*S54</f>
        <v>30</v>
      </c>
      <c r="S54" s="162">
        <f>COUNTIF(G54:H54,"&gt;1")</f>
        <v>1</v>
      </c>
      <c r="T54" s="163"/>
      <c r="U54" s="248">
        <f>ROUND(IF(V54="TH",R54*0.75),1)+IF(V54="LT",R54)</f>
        <v>22.5</v>
      </c>
      <c r="V54" s="162" t="s">
        <v>434</v>
      </c>
      <c r="W54" s="241">
        <v>1</v>
      </c>
      <c r="X54" s="162">
        <f>W54*U54</f>
        <v>22.5</v>
      </c>
      <c r="Y54" s="119"/>
      <c r="Z54" s="321"/>
      <c r="AA54" s="121"/>
    </row>
    <row r="55" spans="1:27" s="14" customFormat="1" ht="17.25" customHeight="1">
      <c r="A55" s="277" t="s">
        <v>580</v>
      </c>
      <c r="B55" s="276" t="s">
        <v>408</v>
      </c>
      <c r="C55" s="421">
        <v>1</v>
      </c>
      <c r="D55" s="422" t="s">
        <v>40</v>
      </c>
      <c r="E55" s="423" t="s">
        <v>645</v>
      </c>
      <c r="F55" s="424">
        <v>2</v>
      </c>
      <c r="G55" s="39"/>
      <c r="H55" s="39">
        <v>7</v>
      </c>
      <c r="I55" s="347" t="s">
        <v>467</v>
      </c>
      <c r="J55" s="347"/>
      <c r="K55" s="347"/>
      <c r="L55" s="347"/>
      <c r="M55" s="347"/>
      <c r="N55" s="161">
        <f t="shared" si="12"/>
        <v>6</v>
      </c>
      <c r="O55" s="237">
        <v>47</v>
      </c>
      <c r="P55" s="237">
        <v>51</v>
      </c>
      <c r="Q55" s="160">
        <f t="shared" si="13"/>
        <v>5</v>
      </c>
      <c r="R55" s="160">
        <f t="shared" si="14"/>
        <v>30</v>
      </c>
      <c r="S55" s="162">
        <f t="shared" si="15"/>
        <v>1</v>
      </c>
      <c r="T55" s="163"/>
      <c r="U55" s="248">
        <f t="shared" si="16"/>
        <v>22.5</v>
      </c>
      <c r="V55" s="162" t="s">
        <v>434</v>
      </c>
      <c r="W55" s="241">
        <v>1</v>
      </c>
      <c r="X55" s="162">
        <f t="shared" si="17"/>
        <v>22.5</v>
      </c>
      <c r="Y55" s="119"/>
      <c r="Z55" s="321"/>
      <c r="AA55" s="121"/>
    </row>
    <row r="56" spans="1:27" s="14" customFormat="1" ht="17.25" customHeight="1">
      <c r="A56" s="277" t="s">
        <v>580</v>
      </c>
      <c r="B56" s="276" t="s">
        <v>408</v>
      </c>
      <c r="C56" s="421">
        <v>1</v>
      </c>
      <c r="D56" s="422" t="s">
        <v>23</v>
      </c>
      <c r="E56" s="423" t="s">
        <v>645</v>
      </c>
      <c r="F56" s="424">
        <v>2</v>
      </c>
      <c r="G56" s="39">
        <v>2</v>
      </c>
      <c r="H56" s="39">
        <v>3</v>
      </c>
      <c r="I56" s="347" t="s">
        <v>467</v>
      </c>
      <c r="J56" s="347"/>
      <c r="K56" s="347"/>
      <c r="L56" s="347"/>
      <c r="M56" s="347"/>
      <c r="N56" s="161">
        <f t="shared" si="12"/>
        <v>6</v>
      </c>
      <c r="O56" s="237">
        <v>50</v>
      </c>
      <c r="P56" s="237">
        <v>51</v>
      </c>
      <c r="Q56" s="160">
        <f t="shared" si="13"/>
        <v>2</v>
      </c>
      <c r="R56" s="160">
        <f t="shared" si="14"/>
        <v>24</v>
      </c>
      <c r="S56" s="162">
        <f t="shared" si="15"/>
        <v>2</v>
      </c>
      <c r="T56" s="163"/>
      <c r="U56" s="248">
        <f t="shared" si="16"/>
        <v>18</v>
      </c>
      <c r="V56" s="162" t="s">
        <v>434</v>
      </c>
      <c r="W56" s="241">
        <v>1</v>
      </c>
      <c r="X56" s="162">
        <f t="shared" si="17"/>
        <v>18</v>
      </c>
      <c r="Y56" s="119"/>
      <c r="Z56" s="321"/>
      <c r="AA56" s="121"/>
    </row>
    <row r="57" spans="1:27" s="14" customFormat="1" ht="17.25" customHeight="1">
      <c r="A57" s="277" t="s">
        <v>580</v>
      </c>
      <c r="B57" s="276" t="s">
        <v>408</v>
      </c>
      <c r="C57" s="421">
        <v>1</v>
      </c>
      <c r="D57" s="422" t="s">
        <v>23</v>
      </c>
      <c r="E57" s="423" t="s">
        <v>645</v>
      </c>
      <c r="F57" s="424">
        <v>2</v>
      </c>
      <c r="G57" s="39">
        <v>4</v>
      </c>
      <c r="H57" s="39"/>
      <c r="I57" s="347" t="s">
        <v>467</v>
      </c>
      <c r="J57" s="347"/>
      <c r="K57" s="347"/>
      <c r="L57" s="347"/>
      <c r="M57" s="347"/>
      <c r="N57" s="161">
        <f t="shared" si="12"/>
        <v>6</v>
      </c>
      <c r="O57" s="237">
        <v>50</v>
      </c>
      <c r="P57" s="237">
        <v>51</v>
      </c>
      <c r="Q57" s="160">
        <f>P57-O57+1</f>
        <v>2</v>
      </c>
      <c r="R57" s="160">
        <f>Q57*N57*S57</f>
        <v>12</v>
      </c>
      <c r="S57" s="162">
        <f>COUNTIF(G57:H57,"&gt;1")</f>
        <v>1</v>
      </c>
      <c r="T57" s="163"/>
      <c r="U57" s="248">
        <f>ROUND(IF(V57="TH",R57*0.75),1)+IF(V57="LT",R57)</f>
        <v>9</v>
      </c>
      <c r="V57" s="162" t="s">
        <v>434</v>
      </c>
      <c r="W57" s="241">
        <v>1</v>
      </c>
      <c r="X57" s="162">
        <f>W57*U57</f>
        <v>9</v>
      </c>
      <c r="Y57" s="119"/>
      <c r="Z57" s="321"/>
      <c r="AA57" s="121"/>
    </row>
    <row r="58" spans="1:27" s="14" customFormat="1" ht="17.25" customHeight="1">
      <c r="A58" s="277" t="s">
        <v>580</v>
      </c>
      <c r="B58" s="276" t="s">
        <v>409</v>
      </c>
      <c r="C58" s="421">
        <v>1</v>
      </c>
      <c r="D58" s="422" t="s">
        <v>40</v>
      </c>
      <c r="E58" s="423" t="s">
        <v>645</v>
      </c>
      <c r="F58" s="424">
        <v>2</v>
      </c>
      <c r="G58" s="39">
        <v>6</v>
      </c>
      <c r="H58" s="39">
        <v>7</v>
      </c>
      <c r="I58" s="347"/>
      <c r="J58" s="347" t="s">
        <v>565</v>
      </c>
      <c r="K58" s="347"/>
      <c r="L58" s="347"/>
      <c r="M58" s="347"/>
      <c r="N58" s="161">
        <f t="shared" si="12"/>
        <v>6</v>
      </c>
      <c r="O58" s="237">
        <v>47</v>
      </c>
      <c r="P58" s="237">
        <v>51</v>
      </c>
      <c r="Q58" s="160">
        <f t="shared" si="13"/>
        <v>5</v>
      </c>
      <c r="R58" s="160">
        <f t="shared" si="14"/>
        <v>60</v>
      </c>
      <c r="S58" s="162">
        <f t="shared" si="15"/>
        <v>2</v>
      </c>
      <c r="T58" s="163"/>
      <c r="U58" s="248">
        <f t="shared" si="16"/>
        <v>45</v>
      </c>
      <c r="V58" s="162" t="s">
        <v>434</v>
      </c>
      <c r="W58" s="241">
        <v>1</v>
      </c>
      <c r="X58" s="162">
        <f t="shared" si="17"/>
        <v>45</v>
      </c>
      <c r="Y58" s="119"/>
      <c r="Z58" s="321"/>
      <c r="AA58" s="121"/>
    </row>
    <row r="59" spans="1:27" s="14" customFormat="1" ht="17.25" customHeight="1">
      <c r="A59" s="277" t="s">
        <v>578</v>
      </c>
      <c r="B59" s="276" t="s">
        <v>408</v>
      </c>
      <c r="C59" s="421">
        <v>1</v>
      </c>
      <c r="D59" s="422" t="s">
        <v>25</v>
      </c>
      <c r="E59" s="423" t="s">
        <v>646</v>
      </c>
      <c r="F59" s="424">
        <v>3</v>
      </c>
      <c r="G59" s="39">
        <v>2</v>
      </c>
      <c r="H59" s="39">
        <v>3</v>
      </c>
      <c r="I59" s="347" t="s">
        <v>467</v>
      </c>
      <c r="J59" s="347"/>
      <c r="K59" s="347"/>
      <c r="L59" s="347"/>
      <c r="M59" s="347"/>
      <c r="N59" s="161">
        <f t="shared" si="12"/>
        <v>6</v>
      </c>
      <c r="O59" s="237">
        <v>47</v>
      </c>
      <c r="P59" s="237">
        <v>51</v>
      </c>
      <c r="Q59" s="160">
        <f t="shared" si="13"/>
        <v>5</v>
      </c>
      <c r="R59" s="160">
        <f t="shared" si="14"/>
        <v>60</v>
      </c>
      <c r="S59" s="162">
        <f t="shared" si="15"/>
        <v>2</v>
      </c>
      <c r="T59" s="163"/>
      <c r="U59" s="248">
        <f t="shared" si="16"/>
        <v>45</v>
      </c>
      <c r="V59" s="162" t="s">
        <v>434</v>
      </c>
      <c r="W59" s="241">
        <v>1</v>
      </c>
      <c r="X59" s="162">
        <f t="shared" si="17"/>
        <v>45</v>
      </c>
      <c r="Y59" s="119"/>
      <c r="Z59" s="321"/>
      <c r="AA59" s="121"/>
    </row>
    <row r="60" spans="1:27" s="14" customFormat="1" ht="17.25" customHeight="1">
      <c r="A60" s="277" t="s">
        <v>578</v>
      </c>
      <c r="B60" s="276" t="s">
        <v>408</v>
      </c>
      <c r="C60" s="421">
        <v>1</v>
      </c>
      <c r="D60" s="422" t="s">
        <v>25</v>
      </c>
      <c r="E60" s="423" t="s">
        <v>646</v>
      </c>
      <c r="F60" s="424">
        <v>3</v>
      </c>
      <c r="G60" s="39">
        <v>4</v>
      </c>
      <c r="H60" s="39"/>
      <c r="I60" s="347" t="s">
        <v>467</v>
      </c>
      <c r="J60" s="347"/>
      <c r="K60" s="347"/>
      <c r="L60" s="347"/>
      <c r="M60" s="347"/>
      <c r="N60" s="161">
        <f>COUNTIF(I60:M60,"&gt;=1")+IF(I60="C1.1",3)+IF(J60="C1.2",3)+IF(K60="C3",5)+IF(I60="C2.1",3)+IF(J60="C2.2",3)+IF(I60="C1",6)+IF(J60="C2",6)+IF(I60="C.1",5)+IF(J60="C.2",5)</f>
        <v>6</v>
      </c>
      <c r="O60" s="237">
        <v>47</v>
      </c>
      <c r="P60" s="237">
        <v>51</v>
      </c>
      <c r="Q60" s="160">
        <f t="shared" si="13"/>
        <v>5</v>
      </c>
      <c r="R60" s="160">
        <f t="shared" si="14"/>
        <v>30</v>
      </c>
      <c r="S60" s="162">
        <f t="shared" si="15"/>
        <v>1</v>
      </c>
      <c r="T60" s="163"/>
      <c r="U60" s="248">
        <f t="shared" si="16"/>
        <v>22.5</v>
      </c>
      <c r="V60" s="162" t="s">
        <v>434</v>
      </c>
      <c r="W60" s="241">
        <v>1</v>
      </c>
      <c r="X60" s="162">
        <f t="shared" si="17"/>
        <v>22.5</v>
      </c>
      <c r="Y60" s="119"/>
      <c r="Z60" s="321"/>
      <c r="AA60" s="121"/>
    </row>
    <row r="61" spans="1:27" s="14" customFormat="1" ht="17.25" customHeight="1">
      <c r="A61" s="277" t="s">
        <v>578</v>
      </c>
      <c r="B61" s="276" t="s">
        <v>408</v>
      </c>
      <c r="C61" s="421">
        <v>1</v>
      </c>
      <c r="D61" s="422" t="s">
        <v>25</v>
      </c>
      <c r="E61" s="423" t="s">
        <v>646</v>
      </c>
      <c r="F61" s="424">
        <v>3</v>
      </c>
      <c r="G61" s="39">
        <v>6</v>
      </c>
      <c r="H61" s="39">
        <v>5</v>
      </c>
      <c r="I61" s="347" t="s">
        <v>467</v>
      </c>
      <c r="J61" s="347"/>
      <c r="K61" s="347"/>
      <c r="L61" s="347"/>
      <c r="M61" s="347"/>
      <c r="N61" s="161">
        <f>COUNTIF(I61:M61,"&gt;=1")+IF(I61="C1.1",3)+IF(J61="C1.2",3)+IF(K61="C3",5)+IF(I61="C2.1",3)+IF(J61="C2.2",3)+IF(I61="C1",6)+IF(J61="C2",6)+IF(I61="C.1",5)+IF(J61="C.2",5)</f>
        <v>6</v>
      </c>
      <c r="O61" s="237">
        <v>49</v>
      </c>
      <c r="P61" s="237">
        <v>51</v>
      </c>
      <c r="Q61" s="160">
        <f>P61-O61+1</f>
        <v>3</v>
      </c>
      <c r="R61" s="160">
        <f>Q61*N61*S61</f>
        <v>36</v>
      </c>
      <c r="S61" s="162">
        <f>COUNTIF(G61:H61,"&gt;1")</f>
        <v>2</v>
      </c>
      <c r="T61" s="163"/>
      <c r="U61" s="248">
        <f>ROUND(IF(V61="TH",R61*0.75),1)+IF(V61="LT",R61)</f>
        <v>27</v>
      </c>
      <c r="V61" s="162" t="s">
        <v>434</v>
      </c>
      <c r="W61" s="241">
        <v>1</v>
      </c>
      <c r="X61" s="162">
        <f>W61*U61</f>
        <v>27</v>
      </c>
      <c r="Y61" s="119"/>
      <c r="Z61" s="321"/>
      <c r="AA61" s="121"/>
    </row>
    <row r="62" spans="1:27" s="14" customFormat="1" ht="17.25" customHeight="1">
      <c r="A62" s="277" t="s">
        <v>578</v>
      </c>
      <c r="B62" s="276" t="s">
        <v>408</v>
      </c>
      <c r="C62" s="421">
        <v>1</v>
      </c>
      <c r="D62" s="422" t="s">
        <v>25</v>
      </c>
      <c r="E62" s="423" t="s">
        <v>646</v>
      </c>
      <c r="F62" s="424">
        <v>3</v>
      </c>
      <c r="G62" s="39"/>
      <c r="H62" s="39">
        <v>7</v>
      </c>
      <c r="I62" s="347" t="s">
        <v>467</v>
      </c>
      <c r="J62" s="347"/>
      <c r="K62" s="347"/>
      <c r="L62" s="347"/>
      <c r="M62" s="347"/>
      <c r="N62" s="161">
        <f>COUNTIF(I62:M62,"&gt;=1")+IF(I62="C1.1",3)+IF(J62="C1.2",3)+IF(K62="C3",5)+IF(I62="C2.1",3)+IF(J62="C2.2",3)+IF(I62="C1",6)+IF(J62="C2",6)+IF(I62="C.1",5)+IF(J62="C.2",5)</f>
        <v>6</v>
      </c>
      <c r="O62" s="237">
        <v>49</v>
      </c>
      <c r="P62" s="237">
        <v>51</v>
      </c>
      <c r="Q62" s="160">
        <f>P62-O62+1</f>
        <v>3</v>
      </c>
      <c r="R62" s="160">
        <f>Q62*N62*S62</f>
        <v>18</v>
      </c>
      <c r="S62" s="162">
        <f>COUNTIF(G62:H62,"&gt;1")</f>
        <v>1</v>
      </c>
      <c r="T62" s="163"/>
      <c r="U62" s="248">
        <f>ROUND(IF(V62="TH",R62*0.75),1)+IF(V62="LT",R62)</f>
        <v>13.5</v>
      </c>
      <c r="V62" s="162" t="s">
        <v>434</v>
      </c>
      <c r="W62" s="241">
        <v>1</v>
      </c>
      <c r="X62" s="162">
        <f>W62*U62</f>
        <v>13.5</v>
      </c>
      <c r="Y62" s="119"/>
      <c r="Z62" s="321"/>
      <c r="AA62" s="121"/>
    </row>
    <row r="63" spans="1:27" s="14" customFormat="1" ht="17.25" customHeight="1">
      <c r="A63" s="277" t="s">
        <v>578</v>
      </c>
      <c r="B63" s="276" t="s">
        <v>409</v>
      </c>
      <c r="C63" s="421">
        <v>1</v>
      </c>
      <c r="D63" s="422" t="s">
        <v>25</v>
      </c>
      <c r="E63" s="423" t="s">
        <v>646</v>
      </c>
      <c r="F63" s="424">
        <v>3</v>
      </c>
      <c r="G63" s="39">
        <v>2</v>
      </c>
      <c r="H63" s="39">
        <v>3</v>
      </c>
      <c r="I63" s="347"/>
      <c r="J63" s="347" t="s">
        <v>565</v>
      </c>
      <c r="K63" s="347"/>
      <c r="L63" s="347"/>
      <c r="M63" s="347"/>
      <c r="N63" s="161">
        <f>COUNTIF(I63:M63,"&gt;=1")+IF(I63="C1.1",3)+IF(J63="C1.2",3)+IF(K63="C3",5)+IF(I63="C2.1",3)+IF(J63="C2.2",3)+IF(I63="C1",6)+IF(J63="C2",6)+IF(I63="C.1",5)+IF(J63="C.2",5)</f>
        <v>6</v>
      </c>
      <c r="O63" s="237">
        <v>47</v>
      </c>
      <c r="P63" s="237">
        <v>51</v>
      </c>
      <c r="Q63" s="160">
        <f t="shared" si="13"/>
        <v>5</v>
      </c>
      <c r="R63" s="160">
        <f t="shared" si="14"/>
        <v>60</v>
      </c>
      <c r="S63" s="162">
        <f t="shared" si="15"/>
        <v>2</v>
      </c>
      <c r="T63" s="163"/>
      <c r="U63" s="248">
        <f t="shared" si="16"/>
        <v>45</v>
      </c>
      <c r="V63" s="162" t="s">
        <v>434</v>
      </c>
      <c r="W63" s="241">
        <v>1</v>
      </c>
      <c r="X63" s="162">
        <f t="shared" si="17"/>
        <v>45</v>
      </c>
      <c r="Y63" s="119"/>
      <c r="Z63" s="321"/>
      <c r="AA63" s="121"/>
    </row>
    <row r="64" spans="1:27" s="14" customFormat="1" ht="16.5" customHeight="1">
      <c r="A64" s="277" t="s">
        <v>578</v>
      </c>
      <c r="B64" s="276" t="s">
        <v>409</v>
      </c>
      <c r="C64" s="421">
        <v>1</v>
      </c>
      <c r="D64" s="422" t="s">
        <v>25</v>
      </c>
      <c r="E64" s="423" t="s">
        <v>646</v>
      </c>
      <c r="F64" s="424">
        <v>3</v>
      </c>
      <c r="G64" s="39">
        <v>4</v>
      </c>
      <c r="H64" s="39"/>
      <c r="I64" s="347"/>
      <c r="J64" s="347" t="s">
        <v>565</v>
      </c>
      <c r="K64" s="347"/>
      <c r="L64" s="347"/>
      <c r="M64" s="347"/>
      <c r="N64" s="161">
        <f>COUNTIF(I64:M64,"&gt;=1")+IF(I64="C1.1",3)+IF(J64="C1.2",3)+IF(K64="C3",5)+IF(I64="C2.1",3)+IF(J64="C2.2",3)+IF(I64="C1",6)+IF(J64="C2",6)+IF(I64="C.1",5)+IF(J64="C.2",5)</f>
        <v>6</v>
      </c>
      <c r="O64" s="237">
        <v>47</v>
      </c>
      <c r="P64" s="237">
        <v>51</v>
      </c>
      <c r="Q64" s="160">
        <f t="shared" si="13"/>
        <v>5</v>
      </c>
      <c r="R64" s="160">
        <f t="shared" si="14"/>
        <v>30</v>
      </c>
      <c r="S64" s="162">
        <f t="shared" si="15"/>
        <v>1</v>
      </c>
      <c r="T64" s="163"/>
      <c r="U64" s="248">
        <f t="shared" si="16"/>
        <v>22.5</v>
      </c>
      <c r="V64" s="162" t="s">
        <v>434</v>
      </c>
      <c r="W64" s="241">
        <v>1</v>
      </c>
      <c r="X64" s="162">
        <f t="shared" si="17"/>
        <v>22.5</v>
      </c>
      <c r="Y64" s="119"/>
      <c r="Z64" s="321"/>
      <c r="AA64" s="121"/>
    </row>
    <row r="65" spans="1:27" s="14" customFormat="1" ht="17.25" customHeight="1">
      <c r="A65" s="277" t="s">
        <v>618</v>
      </c>
      <c r="B65" s="276" t="s">
        <v>402</v>
      </c>
      <c r="C65" s="421">
        <v>1</v>
      </c>
      <c r="D65" s="422" t="s">
        <v>10</v>
      </c>
      <c r="E65" s="423" t="s">
        <v>647</v>
      </c>
      <c r="F65" s="424">
        <v>2</v>
      </c>
      <c r="G65" s="39">
        <v>4</v>
      </c>
      <c r="H65" s="39">
        <v>5</v>
      </c>
      <c r="I65" s="347">
        <v>1</v>
      </c>
      <c r="J65" s="347">
        <v>2</v>
      </c>
      <c r="K65" s="347">
        <v>3</v>
      </c>
      <c r="L65" s="347"/>
      <c r="M65" s="347"/>
      <c r="N65" s="161">
        <f t="shared" si="12"/>
        <v>3</v>
      </c>
      <c r="O65" s="237">
        <v>1</v>
      </c>
      <c r="P65" s="237">
        <v>5</v>
      </c>
      <c r="Q65" s="160">
        <f t="shared" si="13"/>
        <v>5</v>
      </c>
      <c r="R65" s="160">
        <f t="shared" si="14"/>
        <v>30</v>
      </c>
      <c r="S65" s="162">
        <f t="shared" si="15"/>
        <v>2</v>
      </c>
      <c r="T65" s="163"/>
      <c r="U65" s="248">
        <f t="shared" si="16"/>
        <v>30</v>
      </c>
      <c r="V65" s="162" t="s">
        <v>433</v>
      </c>
      <c r="W65" s="241">
        <v>1</v>
      </c>
      <c r="X65" s="162">
        <f t="shared" si="17"/>
        <v>30</v>
      </c>
      <c r="Y65" s="119"/>
      <c r="Z65" s="321"/>
      <c r="AA65" s="121"/>
    </row>
    <row r="66" spans="1:27" s="14" customFormat="1" ht="17.25" customHeight="1">
      <c r="A66" s="277" t="s">
        <v>618</v>
      </c>
      <c r="B66" s="276" t="s">
        <v>405</v>
      </c>
      <c r="C66" s="421">
        <v>1</v>
      </c>
      <c r="D66" s="422" t="s">
        <v>59</v>
      </c>
      <c r="E66" s="423" t="s">
        <v>647</v>
      </c>
      <c r="F66" s="424">
        <v>2</v>
      </c>
      <c r="G66" s="39">
        <v>2</v>
      </c>
      <c r="H66" s="39">
        <v>3</v>
      </c>
      <c r="I66" s="347">
        <v>1</v>
      </c>
      <c r="J66" s="347">
        <v>2</v>
      </c>
      <c r="K66" s="347">
        <v>3</v>
      </c>
      <c r="L66" s="347"/>
      <c r="M66" s="347"/>
      <c r="N66" s="161">
        <f t="shared" si="12"/>
        <v>3</v>
      </c>
      <c r="O66" s="237">
        <v>1</v>
      </c>
      <c r="P66" s="237">
        <v>5</v>
      </c>
      <c r="Q66" s="160">
        <f t="shared" si="13"/>
        <v>5</v>
      </c>
      <c r="R66" s="160">
        <f t="shared" si="14"/>
        <v>30</v>
      </c>
      <c r="S66" s="162">
        <f t="shared" si="15"/>
        <v>2</v>
      </c>
      <c r="T66" s="163"/>
      <c r="U66" s="248">
        <f t="shared" si="16"/>
        <v>30</v>
      </c>
      <c r="V66" s="162" t="s">
        <v>433</v>
      </c>
      <c r="W66" s="241">
        <v>1</v>
      </c>
      <c r="X66" s="162">
        <f t="shared" si="17"/>
        <v>30</v>
      </c>
      <c r="Y66" s="119"/>
      <c r="Z66" s="321"/>
      <c r="AA66" s="121"/>
    </row>
    <row r="67" spans="1:27" s="14" customFormat="1" ht="17.25" customHeight="1">
      <c r="A67" s="277"/>
      <c r="B67" s="276" t="s">
        <v>402</v>
      </c>
      <c r="C67" s="421">
        <v>1</v>
      </c>
      <c r="D67" s="422" t="s">
        <v>39</v>
      </c>
      <c r="E67" s="423" t="s">
        <v>644</v>
      </c>
      <c r="F67" s="424">
        <v>1</v>
      </c>
      <c r="G67" s="39"/>
      <c r="H67" s="39">
        <v>3</v>
      </c>
      <c r="I67" s="347">
        <v>5</v>
      </c>
      <c r="J67" s="347">
        <v>6</v>
      </c>
      <c r="K67" s="347"/>
      <c r="L67" s="347"/>
      <c r="M67" s="347"/>
      <c r="N67" s="161">
        <f t="shared" si="12"/>
        <v>2</v>
      </c>
      <c r="O67" s="237">
        <v>1</v>
      </c>
      <c r="P67" s="237">
        <v>5</v>
      </c>
      <c r="Q67" s="160">
        <f t="shared" si="13"/>
        <v>5</v>
      </c>
      <c r="R67" s="160">
        <f t="shared" si="14"/>
        <v>10</v>
      </c>
      <c r="S67" s="162">
        <f t="shared" si="15"/>
        <v>1</v>
      </c>
      <c r="T67" s="163"/>
      <c r="U67" s="248">
        <f t="shared" si="16"/>
        <v>10</v>
      </c>
      <c r="V67" s="162" t="s">
        <v>433</v>
      </c>
      <c r="W67" s="241">
        <v>1</v>
      </c>
      <c r="X67" s="162">
        <f t="shared" si="17"/>
        <v>10</v>
      </c>
      <c r="Y67" s="119"/>
      <c r="Z67" s="321"/>
      <c r="AA67" s="121"/>
    </row>
    <row r="68" spans="1:27" s="14" customFormat="1" ht="17.25" customHeight="1">
      <c r="A68" s="277"/>
      <c r="B68" s="276" t="s">
        <v>405</v>
      </c>
      <c r="C68" s="421">
        <v>1</v>
      </c>
      <c r="D68" s="422" t="s">
        <v>39</v>
      </c>
      <c r="E68" s="423" t="s">
        <v>644</v>
      </c>
      <c r="F68" s="424">
        <v>1</v>
      </c>
      <c r="G68" s="39"/>
      <c r="H68" s="39">
        <v>3</v>
      </c>
      <c r="I68" s="347">
        <v>7</v>
      </c>
      <c r="J68" s="347">
        <v>8</v>
      </c>
      <c r="K68" s="347"/>
      <c r="L68" s="347"/>
      <c r="M68" s="347"/>
      <c r="N68" s="161">
        <f t="shared" si="12"/>
        <v>2</v>
      </c>
      <c r="O68" s="237">
        <v>1</v>
      </c>
      <c r="P68" s="237">
        <v>5</v>
      </c>
      <c r="Q68" s="160">
        <f t="shared" si="13"/>
        <v>5</v>
      </c>
      <c r="R68" s="160">
        <f t="shared" si="14"/>
        <v>10</v>
      </c>
      <c r="S68" s="162">
        <f t="shared" si="15"/>
        <v>1</v>
      </c>
      <c r="T68" s="163"/>
      <c r="U68" s="248">
        <f t="shared" si="16"/>
        <v>10</v>
      </c>
      <c r="V68" s="162" t="s">
        <v>433</v>
      </c>
      <c r="W68" s="241">
        <v>1</v>
      </c>
      <c r="X68" s="162">
        <f t="shared" si="17"/>
        <v>10</v>
      </c>
      <c r="Y68" s="119"/>
      <c r="Z68" s="321"/>
      <c r="AA68" s="121"/>
    </row>
    <row r="69" spans="1:27" s="14" customFormat="1" ht="29.25" customHeight="1">
      <c r="A69" s="277" t="s">
        <v>618</v>
      </c>
      <c r="B69" s="276" t="s">
        <v>402</v>
      </c>
      <c r="C69" s="421">
        <v>1</v>
      </c>
      <c r="D69" s="422" t="s">
        <v>10</v>
      </c>
      <c r="E69" s="423" t="s">
        <v>648</v>
      </c>
      <c r="F69" s="424">
        <v>2</v>
      </c>
      <c r="G69" s="39">
        <v>4</v>
      </c>
      <c r="H69" s="39">
        <v>5</v>
      </c>
      <c r="I69" s="347">
        <v>4</v>
      </c>
      <c r="J69" s="347">
        <v>5</v>
      </c>
      <c r="K69" s="347">
        <v>6</v>
      </c>
      <c r="L69" s="347"/>
      <c r="M69" s="347"/>
      <c r="N69" s="161">
        <f t="shared" si="12"/>
        <v>3</v>
      </c>
      <c r="O69" s="237">
        <v>1</v>
      </c>
      <c r="P69" s="237">
        <v>5</v>
      </c>
      <c r="Q69" s="160">
        <f t="shared" si="13"/>
        <v>5</v>
      </c>
      <c r="R69" s="160">
        <f t="shared" si="14"/>
        <v>30</v>
      </c>
      <c r="S69" s="162">
        <f t="shared" si="15"/>
        <v>2</v>
      </c>
      <c r="T69" s="163"/>
      <c r="U69" s="248">
        <f t="shared" si="16"/>
        <v>30</v>
      </c>
      <c r="V69" s="162" t="s">
        <v>433</v>
      </c>
      <c r="W69" s="241">
        <v>1</v>
      </c>
      <c r="X69" s="162">
        <f t="shared" si="17"/>
        <v>30</v>
      </c>
      <c r="Y69" s="119"/>
      <c r="Z69" s="321"/>
      <c r="AA69" s="121"/>
    </row>
    <row r="70" spans="1:27" s="14" customFormat="1" ht="29.25" customHeight="1">
      <c r="A70" s="277" t="s">
        <v>618</v>
      </c>
      <c r="B70" s="276" t="s">
        <v>405</v>
      </c>
      <c r="C70" s="421">
        <v>1</v>
      </c>
      <c r="D70" s="422" t="s">
        <v>59</v>
      </c>
      <c r="E70" s="423" t="s">
        <v>648</v>
      </c>
      <c r="F70" s="424">
        <v>2</v>
      </c>
      <c r="G70" s="39">
        <v>2</v>
      </c>
      <c r="H70" s="39">
        <v>3</v>
      </c>
      <c r="I70" s="347">
        <v>4</v>
      </c>
      <c r="J70" s="347">
        <v>5</v>
      </c>
      <c r="K70" s="347">
        <v>6</v>
      </c>
      <c r="L70" s="347"/>
      <c r="M70" s="347"/>
      <c r="N70" s="161">
        <f t="shared" si="12"/>
        <v>3</v>
      </c>
      <c r="O70" s="237">
        <v>1</v>
      </c>
      <c r="P70" s="237">
        <v>5</v>
      </c>
      <c r="Q70" s="160">
        <f t="shared" si="13"/>
        <v>5</v>
      </c>
      <c r="R70" s="160">
        <f t="shared" si="14"/>
        <v>30</v>
      </c>
      <c r="S70" s="162">
        <f t="shared" si="15"/>
        <v>2</v>
      </c>
      <c r="T70" s="163"/>
      <c r="U70" s="248">
        <f t="shared" si="16"/>
        <v>30</v>
      </c>
      <c r="V70" s="162" t="s">
        <v>433</v>
      </c>
      <c r="W70" s="241">
        <v>1</v>
      </c>
      <c r="X70" s="162">
        <f t="shared" si="17"/>
        <v>30</v>
      </c>
      <c r="Y70" s="119"/>
      <c r="Z70" s="321"/>
      <c r="AA70" s="121"/>
    </row>
    <row r="71" spans="1:27" s="14" customFormat="1" ht="17.25" customHeight="1">
      <c r="A71" s="277"/>
      <c r="B71" s="276" t="s">
        <v>402</v>
      </c>
      <c r="C71" s="421">
        <v>1</v>
      </c>
      <c r="D71" s="422"/>
      <c r="E71" s="425" t="s">
        <v>649</v>
      </c>
      <c r="F71" s="424">
        <v>2</v>
      </c>
      <c r="G71" s="39"/>
      <c r="H71" s="39"/>
      <c r="I71" s="347"/>
      <c r="J71" s="347"/>
      <c r="K71" s="347"/>
      <c r="L71" s="347"/>
      <c r="M71" s="347"/>
      <c r="N71" s="161">
        <f t="shared" si="12"/>
        <v>0</v>
      </c>
      <c r="O71" s="237"/>
      <c r="P71" s="237"/>
      <c r="Q71" s="160">
        <f t="shared" si="13"/>
        <v>1</v>
      </c>
      <c r="R71" s="160">
        <f t="shared" si="14"/>
        <v>0</v>
      </c>
      <c r="S71" s="162">
        <f t="shared" si="15"/>
        <v>0</v>
      </c>
      <c r="T71" s="163"/>
      <c r="U71" s="248">
        <f t="shared" si="16"/>
        <v>0</v>
      </c>
      <c r="V71" s="162" t="s">
        <v>433</v>
      </c>
      <c r="W71" s="241">
        <v>1</v>
      </c>
      <c r="X71" s="162">
        <f t="shared" si="17"/>
        <v>0</v>
      </c>
      <c r="Y71" s="119"/>
      <c r="Z71" s="321"/>
      <c r="AA71" s="121"/>
    </row>
    <row r="72" spans="1:27" s="14" customFormat="1" ht="18" customHeight="1">
      <c r="A72" s="277"/>
      <c r="B72" s="276" t="s">
        <v>405</v>
      </c>
      <c r="C72" s="421">
        <v>1</v>
      </c>
      <c r="D72" s="422"/>
      <c r="E72" s="425" t="s">
        <v>649</v>
      </c>
      <c r="F72" s="424">
        <v>2</v>
      </c>
      <c r="G72" s="39"/>
      <c r="H72" s="39"/>
      <c r="I72" s="347"/>
      <c r="J72" s="347"/>
      <c r="K72" s="347"/>
      <c r="L72" s="347"/>
      <c r="M72" s="347"/>
      <c r="N72" s="161">
        <f t="shared" si="12"/>
        <v>0</v>
      </c>
      <c r="O72" s="237"/>
      <c r="P72" s="237"/>
      <c r="Q72" s="160">
        <f t="shared" si="13"/>
        <v>1</v>
      </c>
      <c r="R72" s="160">
        <f t="shared" si="14"/>
        <v>0</v>
      </c>
      <c r="S72" s="162">
        <f t="shared" si="15"/>
        <v>0</v>
      </c>
      <c r="T72" s="163"/>
      <c r="U72" s="248">
        <f t="shared" si="16"/>
        <v>0</v>
      </c>
      <c r="V72" s="162" t="s">
        <v>433</v>
      </c>
      <c r="W72" s="241">
        <v>1</v>
      </c>
      <c r="X72" s="162">
        <f t="shared" si="17"/>
        <v>0</v>
      </c>
      <c r="Y72" s="119"/>
      <c r="Z72" s="321"/>
      <c r="AA72" s="121"/>
    </row>
    <row r="73" spans="1:27" s="14" customFormat="1" ht="16.5" customHeight="1">
      <c r="A73" s="277"/>
      <c r="B73" s="276" t="s">
        <v>402</v>
      </c>
      <c r="C73" s="421">
        <v>1</v>
      </c>
      <c r="D73" s="422" t="s">
        <v>39</v>
      </c>
      <c r="E73" s="352" t="s">
        <v>561</v>
      </c>
      <c r="F73" s="424">
        <v>4</v>
      </c>
      <c r="G73" s="39">
        <v>2</v>
      </c>
      <c r="H73" s="39"/>
      <c r="I73" s="347">
        <v>7</v>
      </c>
      <c r="J73" s="347">
        <v>8</v>
      </c>
      <c r="K73" s="347">
        <v>9</v>
      </c>
      <c r="L73" s="347">
        <v>10</v>
      </c>
      <c r="M73" s="347">
        <v>11</v>
      </c>
      <c r="N73" s="161">
        <f>COUNTIF(I73:M73,"&gt;=1")+IF(I73="C1.1",3)+IF(J73="C1.2",3)+IF(K73="C3",5)+IF(I73="C2.1",3)+IF(J73="C2.2",3)+IF(I73="C1",6)+IF(J73="C2",6)+IF(I73="C.1",5)+IF(J73="C.2",5)</f>
        <v>5</v>
      </c>
      <c r="O73" s="237">
        <v>3</v>
      </c>
      <c r="P73" s="237">
        <v>7</v>
      </c>
      <c r="Q73" s="160">
        <f>P73-O73+1+IF(O73=20,-3)</f>
        <v>5</v>
      </c>
      <c r="R73" s="160">
        <f>Q73*N73*S73</f>
        <v>25</v>
      </c>
      <c r="S73" s="162">
        <f>COUNTIF(G73:H73,"&gt;1")</f>
        <v>1</v>
      </c>
      <c r="T73" s="163"/>
      <c r="U73" s="248">
        <f>ROUND(IF(V73="TH",R73*0.75),1)+IF(V73="LT",R73)</f>
        <v>25</v>
      </c>
      <c r="V73" s="162" t="s">
        <v>433</v>
      </c>
      <c r="W73" s="241">
        <v>1</v>
      </c>
      <c r="X73" s="162">
        <f>W73*U73</f>
        <v>25</v>
      </c>
      <c r="Y73" s="119"/>
      <c r="Z73" s="321"/>
      <c r="AA73" s="121"/>
    </row>
    <row r="74" spans="1:27" s="14" customFormat="1" ht="16.5" customHeight="1">
      <c r="A74" s="277"/>
      <c r="B74" s="276" t="s">
        <v>402</v>
      </c>
      <c r="C74" s="421">
        <v>1</v>
      </c>
      <c r="D74" s="422" t="s">
        <v>39</v>
      </c>
      <c r="E74" s="352" t="s">
        <v>561</v>
      </c>
      <c r="F74" s="424">
        <v>4</v>
      </c>
      <c r="G74" s="39">
        <v>7</v>
      </c>
      <c r="H74" s="39"/>
      <c r="I74" s="347">
        <v>1</v>
      </c>
      <c r="J74" s="347">
        <v>2</v>
      </c>
      <c r="K74" s="347">
        <v>3</v>
      </c>
      <c r="L74" s="347">
        <v>4</v>
      </c>
      <c r="M74" s="347">
        <v>5</v>
      </c>
      <c r="N74" s="161">
        <f t="shared" si="12"/>
        <v>5</v>
      </c>
      <c r="O74" s="237">
        <v>3</v>
      </c>
      <c r="P74" s="237">
        <v>9</v>
      </c>
      <c r="Q74" s="160">
        <f>P74-O74+1+IF(O74=20,-3)</f>
        <v>7</v>
      </c>
      <c r="R74" s="160">
        <f t="shared" si="14"/>
        <v>35</v>
      </c>
      <c r="S74" s="162">
        <f t="shared" si="15"/>
        <v>1</v>
      </c>
      <c r="T74" s="163"/>
      <c r="U74" s="248">
        <f t="shared" si="16"/>
        <v>35</v>
      </c>
      <c r="V74" s="162" t="s">
        <v>433</v>
      </c>
      <c r="W74" s="241">
        <v>1</v>
      </c>
      <c r="X74" s="162">
        <f>W74*U74</f>
        <v>35</v>
      </c>
      <c r="Y74" s="119"/>
      <c r="Z74" s="321"/>
      <c r="AA74" s="121"/>
    </row>
    <row r="75" spans="1:27" s="14" customFormat="1" ht="18.75" customHeight="1">
      <c r="A75" s="277"/>
      <c r="B75" s="276" t="s">
        <v>405</v>
      </c>
      <c r="C75" s="421">
        <v>1</v>
      </c>
      <c r="D75" s="422" t="s">
        <v>44</v>
      </c>
      <c r="E75" s="425" t="s">
        <v>611</v>
      </c>
      <c r="F75" s="424">
        <v>2</v>
      </c>
      <c r="G75" s="39">
        <v>6</v>
      </c>
      <c r="H75" s="39"/>
      <c r="I75" s="347">
        <v>1</v>
      </c>
      <c r="J75" s="347">
        <v>2</v>
      </c>
      <c r="K75" s="347">
        <v>3</v>
      </c>
      <c r="L75" s="347">
        <v>4</v>
      </c>
      <c r="M75" s="347">
        <v>5</v>
      </c>
      <c r="N75" s="161">
        <f t="shared" si="12"/>
        <v>5</v>
      </c>
      <c r="O75" s="237">
        <v>2</v>
      </c>
      <c r="P75" s="237">
        <v>7</v>
      </c>
      <c r="Q75" s="160">
        <f>P75-O75+1+IF(O75=20,-3)</f>
        <v>6</v>
      </c>
      <c r="R75" s="160">
        <f>Q75*N75*S75</f>
        <v>30</v>
      </c>
      <c r="S75" s="162">
        <f>COUNTIF(G75:H75,"&gt;1")</f>
        <v>1</v>
      </c>
      <c r="T75" s="163"/>
      <c r="U75" s="248">
        <f>ROUND(IF(V75="TH",R75*0.75),1)+IF(V75="LT",R75)</f>
        <v>30</v>
      </c>
      <c r="V75" s="162" t="s">
        <v>433</v>
      </c>
      <c r="W75" s="241">
        <v>1</v>
      </c>
      <c r="X75" s="162">
        <f>W75*U75</f>
        <v>30</v>
      </c>
      <c r="Y75" s="119"/>
      <c r="Z75" s="321"/>
      <c r="AA75" s="121"/>
    </row>
    <row r="76" spans="1:27" s="14" customFormat="1" ht="16.5" customHeight="1">
      <c r="A76" s="277"/>
      <c r="B76" s="276" t="s">
        <v>412</v>
      </c>
      <c r="C76" s="421">
        <v>1</v>
      </c>
      <c r="D76" s="422" t="s">
        <v>39</v>
      </c>
      <c r="E76" s="352" t="s">
        <v>561</v>
      </c>
      <c r="F76" s="424">
        <v>2</v>
      </c>
      <c r="G76" s="39">
        <v>8</v>
      </c>
      <c r="H76" s="39"/>
      <c r="I76" s="347">
        <v>7</v>
      </c>
      <c r="J76" s="347">
        <v>8</v>
      </c>
      <c r="K76" s="347">
        <v>9</v>
      </c>
      <c r="L76" s="347">
        <v>10</v>
      </c>
      <c r="M76" s="347">
        <v>11</v>
      </c>
      <c r="N76" s="161">
        <f t="shared" si="12"/>
        <v>5</v>
      </c>
      <c r="O76" s="237">
        <v>2</v>
      </c>
      <c r="P76" s="237">
        <v>7</v>
      </c>
      <c r="Q76" s="160">
        <f>P76-O76+1+IF(O76=20,-3)</f>
        <v>6</v>
      </c>
      <c r="R76" s="160">
        <f>Q76*N76*S76</f>
        <v>30</v>
      </c>
      <c r="S76" s="162">
        <f>COUNTIF(G76:H76,"&gt;1")</f>
        <v>1</v>
      </c>
      <c r="T76" s="163"/>
      <c r="U76" s="248">
        <f>ROUND(IF(V76="TH",R76*0.75),1)+IF(V76="LT",R76)</f>
        <v>30</v>
      </c>
      <c r="V76" s="162" t="s">
        <v>433</v>
      </c>
      <c r="W76" s="241">
        <v>1</v>
      </c>
      <c r="X76" s="162">
        <f>W76*U76</f>
        <v>30</v>
      </c>
      <c r="Y76" s="119"/>
      <c r="Z76" s="321"/>
      <c r="AA76" s="121"/>
    </row>
    <row r="77" spans="1:27" s="14" customFormat="1" ht="18.75" customHeight="1">
      <c r="A77" s="277"/>
      <c r="B77" s="276"/>
      <c r="C77" s="421"/>
      <c r="D77" s="422"/>
      <c r="E77" s="425"/>
      <c r="F77" s="426"/>
      <c r="G77" s="39"/>
      <c r="H77" s="39"/>
      <c r="I77" s="347"/>
      <c r="J77" s="347"/>
      <c r="K77" s="347"/>
      <c r="L77" s="347"/>
      <c r="M77" s="347"/>
      <c r="N77" s="161"/>
      <c r="O77" s="237"/>
      <c r="P77" s="237"/>
      <c r="Q77" s="160"/>
      <c r="R77" s="160"/>
      <c r="S77" s="162"/>
      <c r="T77" s="163"/>
      <c r="U77" s="248"/>
      <c r="V77" s="162"/>
      <c r="W77" s="241"/>
      <c r="X77" s="162"/>
      <c r="Y77" s="119"/>
      <c r="Z77" s="321"/>
      <c r="AA77" s="121"/>
    </row>
    <row r="78" spans="1:27" s="257" customFormat="1" ht="16.5" customHeight="1">
      <c r="A78" s="281"/>
      <c r="B78" s="438" t="s">
        <v>575</v>
      </c>
      <c r="C78" s="439"/>
      <c r="D78" s="440"/>
      <c r="E78" s="284"/>
      <c r="F78" s="284"/>
      <c r="G78" s="284"/>
      <c r="H78" s="284"/>
      <c r="I78" s="284"/>
      <c r="J78" s="284"/>
      <c r="K78" s="284"/>
      <c r="L78" s="284"/>
      <c r="M78" s="284"/>
      <c r="N78" s="284"/>
      <c r="O78" s="284"/>
      <c r="P78" s="284"/>
      <c r="Q78" s="284"/>
      <c r="R78" s="284"/>
      <c r="S78" s="284"/>
      <c r="T78" s="284"/>
      <c r="U78" s="284"/>
      <c r="V78" s="284"/>
      <c r="W78" s="284"/>
      <c r="X78" s="252">
        <v>61</v>
      </c>
      <c r="Y78" s="255"/>
      <c r="Z78" s="256"/>
      <c r="AA78" s="251"/>
    </row>
    <row r="79" spans="1:27" s="14" customFormat="1" ht="17.25" customHeight="1">
      <c r="A79" s="277" t="s">
        <v>578</v>
      </c>
      <c r="B79" s="353" t="s">
        <v>443</v>
      </c>
      <c r="C79" s="354">
        <v>1</v>
      </c>
      <c r="D79" s="353" t="s">
        <v>38</v>
      </c>
      <c r="E79" s="353" t="s">
        <v>650</v>
      </c>
      <c r="F79" s="359">
        <v>3</v>
      </c>
      <c r="G79" s="39"/>
      <c r="H79" s="39">
        <v>3</v>
      </c>
      <c r="I79" s="347" t="s">
        <v>467</v>
      </c>
      <c r="J79" s="347" t="s">
        <v>565</v>
      </c>
      <c r="K79" s="347"/>
      <c r="L79" s="347"/>
      <c r="M79" s="347"/>
      <c r="N79" s="161">
        <f t="shared" ref="N79:N142" si="18">COUNTIF(I79:M79,"&gt;=1")+IF(I79="C1.1",3)+IF(J79="C1.2",3)+IF(K79="C3",5)+IF(I79="C2.1",3)+IF(J79="C2.2",3)+IF(I79="C1",6)+IF(J79="C2",6)+IF(I79="C.1",5)+IF(J79="C.2",5)</f>
        <v>12</v>
      </c>
      <c r="O79" s="237">
        <v>11</v>
      </c>
      <c r="P79" s="237">
        <v>15</v>
      </c>
      <c r="Q79" s="160">
        <f t="shared" ref="Q79:Q113" si="19">P79-O79+1</f>
        <v>5</v>
      </c>
      <c r="R79" s="160">
        <f t="shared" ref="R79:R115" si="20">Q79*N79*S79</f>
        <v>60</v>
      </c>
      <c r="S79" s="162">
        <f t="shared" ref="S79:S115" si="21">COUNTIF(G79:H79,"&gt;1")</f>
        <v>1</v>
      </c>
      <c r="T79" s="163"/>
      <c r="U79" s="248">
        <f t="shared" ref="U79:U115" si="22">ROUND(IF(V79="TH",R79*0.75),1)+IF(V79="LT",R79)</f>
        <v>45</v>
      </c>
      <c r="V79" s="162" t="s">
        <v>434</v>
      </c>
      <c r="W79" s="241">
        <v>1</v>
      </c>
      <c r="X79" s="162">
        <f t="shared" ref="X79:X142" si="23">W79*U79</f>
        <v>45</v>
      </c>
      <c r="Y79" s="441" t="s">
        <v>651</v>
      </c>
      <c r="Z79" s="120"/>
      <c r="AA79" s="121"/>
    </row>
    <row r="80" spans="1:27" s="14" customFormat="1" ht="15" customHeight="1">
      <c r="A80" s="277" t="s">
        <v>578</v>
      </c>
      <c r="B80" s="353" t="s">
        <v>443</v>
      </c>
      <c r="C80" s="354">
        <v>1</v>
      </c>
      <c r="D80" s="353" t="s">
        <v>38</v>
      </c>
      <c r="E80" s="353" t="s">
        <v>650</v>
      </c>
      <c r="F80" s="359">
        <v>3</v>
      </c>
      <c r="G80" s="39">
        <v>6</v>
      </c>
      <c r="H80" s="39">
        <v>7</v>
      </c>
      <c r="I80" s="347" t="s">
        <v>467</v>
      </c>
      <c r="J80" s="347" t="s">
        <v>565</v>
      </c>
      <c r="K80" s="347"/>
      <c r="L80" s="347"/>
      <c r="M80" s="347"/>
      <c r="N80" s="161">
        <f>COUNTIF(I80:M80,"&gt;=1")+IF(I80="C1.1",3)+IF(J80="C1.2",3)+IF(K80="C3",5)+IF(I80="C2.1",3)+IF(J80="C2.2",3)+IF(I80="C1",6)+IF(J80="C2",6)+IF(I80="C.1",5)+IF(J80="C.2",5)</f>
        <v>12</v>
      </c>
      <c r="O80" s="237">
        <v>11</v>
      </c>
      <c r="P80" s="237">
        <v>15</v>
      </c>
      <c r="Q80" s="160">
        <f>P80-O80+1</f>
        <v>5</v>
      </c>
      <c r="R80" s="160">
        <f>Q80*N80*S80</f>
        <v>120</v>
      </c>
      <c r="S80" s="162">
        <f>COUNTIF(G80:H80,"&gt;1")</f>
        <v>2</v>
      </c>
      <c r="T80" s="163"/>
      <c r="U80" s="248">
        <f>ROUND(IF(V80="TH",R80*0.75),1)+IF(V80="LT",R80)</f>
        <v>90</v>
      </c>
      <c r="V80" s="162" t="s">
        <v>434</v>
      </c>
      <c r="W80" s="241">
        <v>1</v>
      </c>
      <c r="X80" s="162">
        <f>W80*U80</f>
        <v>90</v>
      </c>
      <c r="Y80" s="442"/>
      <c r="Z80" s="120"/>
      <c r="AA80" s="121"/>
    </row>
    <row r="81" spans="1:27" s="14" customFormat="1" ht="17.25" customHeight="1">
      <c r="A81" s="277" t="s">
        <v>578</v>
      </c>
      <c r="B81" s="353" t="s">
        <v>444</v>
      </c>
      <c r="C81" s="354">
        <v>1</v>
      </c>
      <c r="D81" s="353" t="s">
        <v>38</v>
      </c>
      <c r="E81" s="353" t="s">
        <v>650</v>
      </c>
      <c r="F81" s="359">
        <v>3</v>
      </c>
      <c r="G81" s="39"/>
      <c r="H81" s="39">
        <v>5</v>
      </c>
      <c r="I81" s="347" t="s">
        <v>467</v>
      </c>
      <c r="J81" s="347" t="s">
        <v>565</v>
      </c>
      <c r="K81" s="347"/>
      <c r="L81" s="347"/>
      <c r="M81" s="347"/>
      <c r="N81" s="161">
        <f>COUNTIF(I81:M81,"&gt;=1")+IF(I81="C1.1",3)+IF(J81="C1.2",3)+IF(K81="C3",5)+IF(I81="C2.1",3)+IF(J81="C2.2",3)+IF(I81="C1",6)+IF(J81="C2",6)+IF(I81="C.1",5)+IF(J81="C.2",5)</f>
        <v>12</v>
      </c>
      <c r="O81" s="237">
        <v>1</v>
      </c>
      <c r="P81" s="237">
        <v>5</v>
      </c>
      <c r="Q81" s="160">
        <f>P81-O81+1</f>
        <v>5</v>
      </c>
      <c r="R81" s="160">
        <f>Q81*N81*S81</f>
        <v>60</v>
      </c>
      <c r="S81" s="162">
        <f>COUNTIF(G81:H81,"&gt;1")</f>
        <v>1</v>
      </c>
      <c r="T81" s="163"/>
      <c r="U81" s="248">
        <f>ROUND(IF(V81="TH",R81*0.75),1)+IF(V81="LT",R81)</f>
        <v>45</v>
      </c>
      <c r="V81" s="162" t="s">
        <v>434</v>
      </c>
      <c r="W81" s="241">
        <v>1</v>
      </c>
      <c r="X81" s="162">
        <f>W81*U81</f>
        <v>45</v>
      </c>
      <c r="Y81" s="119"/>
      <c r="Z81" s="120"/>
      <c r="AA81" s="121"/>
    </row>
    <row r="82" spans="1:27" s="14" customFormat="1" ht="15.75" customHeight="1">
      <c r="A82" s="277" t="s">
        <v>578</v>
      </c>
      <c r="B82" s="353" t="s">
        <v>444</v>
      </c>
      <c r="C82" s="354">
        <v>1</v>
      </c>
      <c r="D82" s="353" t="s">
        <v>38</v>
      </c>
      <c r="E82" s="353" t="s">
        <v>650</v>
      </c>
      <c r="F82" s="359">
        <v>3</v>
      </c>
      <c r="G82" s="39">
        <v>6</v>
      </c>
      <c r="H82" s="39">
        <v>7</v>
      </c>
      <c r="I82" s="347" t="s">
        <v>467</v>
      </c>
      <c r="J82" s="347" t="s">
        <v>565</v>
      </c>
      <c r="K82" s="347"/>
      <c r="L82" s="347"/>
      <c r="M82" s="347"/>
      <c r="N82" s="161">
        <f t="shared" si="18"/>
        <v>12</v>
      </c>
      <c r="O82" s="237">
        <v>1</v>
      </c>
      <c r="P82" s="237">
        <v>5</v>
      </c>
      <c r="Q82" s="160">
        <f t="shared" si="19"/>
        <v>5</v>
      </c>
      <c r="R82" s="160">
        <f t="shared" si="20"/>
        <v>120</v>
      </c>
      <c r="S82" s="162">
        <f t="shared" si="21"/>
        <v>2</v>
      </c>
      <c r="T82" s="163"/>
      <c r="U82" s="248">
        <f t="shared" si="22"/>
        <v>90</v>
      </c>
      <c r="V82" s="162" t="s">
        <v>434</v>
      </c>
      <c r="W82" s="241">
        <v>1</v>
      </c>
      <c r="X82" s="162">
        <f t="shared" si="23"/>
        <v>90</v>
      </c>
      <c r="Y82" s="119"/>
      <c r="Z82" s="120"/>
      <c r="AA82" s="121"/>
    </row>
    <row r="83" spans="1:27" s="14" customFormat="1" ht="17.25" customHeight="1">
      <c r="A83" s="277" t="s">
        <v>578</v>
      </c>
      <c r="B83" s="353" t="s">
        <v>445</v>
      </c>
      <c r="C83" s="354">
        <v>1</v>
      </c>
      <c r="D83" s="353" t="s">
        <v>462</v>
      </c>
      <c r="E83" s="353" t="s">
        <v>650</v>
      </c>
      <c r="F83" s="359">
        <v>3</v>
      </c>
      <c r="G83" s="39">
        <v>2</v>
      </c>
      <c r="H83" s="39">
        <v>3</v>
      </c>
      <c r="I83" s="347" t="s">
        <v>467</v>
      </c>
      <c r="J83" s="347" t="s">
        <v>565</v>
      </c>
      <c r="K83" s="347"/>
      <c r="L83" s="347"/>
      <c r="M83" s="347"/>
      <c r="N83" s="161">
        <f>COUNTIF(I83:M83,"&gt;=1")+IF(I83="C1.1",3)+IF(J83="C1.2",3)+IF(K83="C3",5)+IF(I83="C2.1",3)+IF(J83="C2.2",3)+IF(I83="C1",6)+IF(J83="C2",6)+IF(I83="C.1",5)+IF(J83="C.2",5)</f>
        <v>12</v>
      </c>
      <c r="O83" s="237">
        <v>6</v>
      </c>
      <c r="P83" s="237">
        <v>10</v>
      </c>
      <c r="Q83" s="160">
        <f>P83-O83+1</f>
        <v>5</v>
      </c>
      <c r="R83" s="160">
        <f>Q83*N83*S83</f>
        <v>120</v>
      </c>
      <c r="S83" s="162">
        <f>COUNTIF(G83:H83,"&gt;1")</f>
        <v>2</v>
      </c>
      <c r="T83" s="163"/>
      <c r="U83" s="248">
        <f>ROUND(IF(V83="TH",R83*0.75),1)+IF(V83="LT",R83)</f>
        <v>90</v>
      </c>
      <c r="V83" s="162" t="s">
        <v>434</v>
      </c>
      <c r="W83" s="241">
        <v>1</v>
      </c>
      <c r="X83" s="162">
        <f>W83*U83</f>
        <v>90</v>
      </c>
      <c r="Y83" s="119"/>
      <c r="Z83" s="120"/>
      <c r="AA83" s="121"/>
    </row>
    <row r="84" spans="1:27" s="14" customFormat="1" ht="17.25" customHeight="1">
      <c r="A84" s="277" t="s">
        <v>578</v>
      </c>
      <c r="B84" s="353" t="s">
        <v>445</v>
      </c>
      <c r="C84" s="354">
        <v>1</v>
      </c>
      <c r="D84" s="353" t="s">
        <v>462</v>
      </c>
      <c r="E84" s="353" t="s">
        <v>650</v>
      </c>
      <c r="F84" s="359">
        <v>3</v>
      </c>
      <c r="G84" s="39">
        <v>4</v>
      </c>
      <c r="H84" s="39"/>
      <c r="I84" s="347" t="s">
        <v>467</v>
      </c>
      <c r="J84" s="347" t="s">
        <v>565</v>
      </c>
      <c r="K84" s="347"/>
      <c r="L84" s="347"/>
      <c r="M84" s="347"/>
      <c r="N84" s="161">
        <f t="shared" si="18"/>
        <v>12</v>
      </c>
      <c r="O84" s="237">
        <v>6</v>
      </c>
      <c r="P84" s="237">
        <v>10</v>
      </c>
      <c r="Q84" s="160">
        <f t="shared" si="19"/>
        <v>5</v>
      </c>
      <c r="R84" s="160">
        <f t="shared" si="20"/>
        <v>60</v>
      </c>
      <c r="S84" s="162">
        <f t="shared" si="21"/>
        <v>1</v>
      </c>
      <c r="T84" s="163"/>
      <c r="U84" s="248">
        <f t="shared" si="22"/>
        <v>45</v>
      </c>
      <c r="V84" s="162" t="s">
        <v>434</v>
      </c>
      <c r="W84" s="241">
        <v>1</v>
      </c>
      <c r="X84" s="162">
        <f t="shared" si="23"/>
        <v>45</v>
      </c>
      <c r="Y84" s="373" t="s">
        <v>652</v>
      </c>
      <c r="Z84" s="120"/>
      <c r="AA84" s="121"/>
    </row>
    <row r="85" spans="1:27" s="14" customFormat="1" ht="17.25" customHeight="1">
      <c r="A85" s="277" t="s">
        <v>578</v>
      </c>
      <c r="B85" s="353" t="s">
        <v>446</v>
      </c>
      <c r="C85" s="354">
        <v>1</v>
      </c>
      <c r="D85" s="353" t="s">
        <v>38</v>
      </c>
      <c r="E85" s="353" t="s">
        <v>650</v>
      </c>
      <c r="F85" s="359">
        <v>3</v>
      </c>
      <c r="G85" s="39">
        <v>6</v>
      </c>
      <c r="H85" s="39">
        <v>5</v>
      </c>
      <c r="I85" s="347" t="s">
        <v>467</v>
      </c>
      <c r="J85" s="347" t="s">
        <v>565</v>
      </c>
      <c r="K85" s="347"/>
      <c r="L85" s="347"/>
      <c r="M85" s="347"/>
      <c r="N85" s="161">
        <f>COUNTIF(I85:M85,"&gt;=1")+IF(I85="C1.1",3)+IF(J85="C1.2",3)+IF(K85="C3",5)+IF(I85="C2.1",3)+IF(J85="C2.2",3)+IF(I85="C1",6)+IF(J85="C2",6)+IF(I85="C.1",5)+IF(J85="C.2",5)</f>
        <v>12</v>
      </c>
      <c r="O85" s="237">
        <v>6</v>
      </c>
      <c r="P85" s="237">
        <v>10</v>
      </c>
      <c r="Q85" s="160">
        <f>P85-O85+1</f>
        <v>5</v>
      </c>
      <c r="R85" s="160">
        <f>Q85*N85*S85</f>
        <v>120</v>
      </c>
      <c r="S85" s="162">
        <f>COUNTIF(G85:H85,"&gt;1")</f>
        <v>2</v>
      </c>
      <c r="T85" s="163"/>
      <c r="U85" s="248">
        <f>ROUND(IF(V85="TH",R85*0.75),1)+IF(V85="LT",R85)</f>
        <v>90</v>
      </c>
      <c r="V85" s="162" t="s">
        <v>434</v>
      </c>
      <c r="W85" s="241">
        <v>1</v>
      </c>
      <c r="X85" s="162">
        <f>W85*U85</f>
        <v>90</v>
      </c>
      <c r="Y85" s="119"/>
      <c r="Z85" s="120"/>
      <c r="AA85" s="121"/>
    </row>
    <row r="86" spans="1:27" s="14" customFormat="1" ht="16.5" customHeight="1">
      <c r="A86" s="277" t="s">
        <v>578</v>
      </c>
      <c r="B86" s="353" t="s">
        <v>446</v>
      </c>
      <c r="C86" s="354">
        <v>1</v>
      </c>
      <c r="D86" s="353" t="s">
        <v>38</v>
      </c>
      <c r="E86" s="353" t="s">
        <v>650</v>
      </c>
      <c r="F86" s="359">
        <v>3</v>
      </c>
      <c r="G86" s="39"/>
      <c r="H86" s="39">
        <v>7</v>
      </c>
      <c r="I86" s="347" t="s">
        <v>467</v>
      </c>
      <c r="J86" s="347" t="s">
        <v>565</v>
      </c>
      <c r="K86" s="347"/>
      <c r="L86" s="347"/>
      <c r="M86" s="347"/>
      <c r="N86" s="161">
        <f t="shared" si="18"/>
        <v>12</v>
      </c>
      <c r="O86" s="237">
        <v>6</v>
      </c>
      <c r="P86" s="237">
        <v>10</v>
      </c>
      <c r="Q86" s="160">
        <f t="shared" si="19"/>
        <v>5</v>
      </c>
      <c r="R86" s="160">
        <f t="shared" si="20"/>
        <v>60</v>
      </c>
      <c r="S86" s="162">
        <f t="shared" si="21"/>
        <v>1</v>
      </c>
      <c r="T86" s="163"/>
      <c r="U86" s="248">
        <f t="shared" si="22"/>
        <v>45</v>
      </c>
      <c r="V86" s="162" t="s">
        <v>434</v>
      </c>
      <c r="W86" s="241">
        <v>1</v>
      </c>
      <c r="X86" s="162">
        <f t="shared" si="23"/>
        <v>45</v>
      </c>
      <c r="Y86" s="119"/>
      <c r="Z86" s="120"/>
      <c r="AA86" s="121"/>
    </row>
    <row r="87" spans="1:27" s="14" customFormat="1" ht="17.25" customHeight="1">
      <c r="A87" s="277" t="s">
        <v>578</v>
      </c>
      <c r="B87" s="353" t="s">
        <v>447</v>
      </c>
      <c r="C87" s="354">
        <v>1</v>
      </c>
      <c r="D87" s="353" t="s">
        <v>37</v>
      </c>
      <c r="E87" s="353" t="s">
        <v>650</v>
      </c>
      <c r="F87" s="359">
        <v>3</v>
      </c>
      <c r="G87" s="39">
        <v>2</v>
      </c>
      <c r="H87" s="39"/>
      <c r="I87" s="347" t="s">
        <v>467</v>
      </c>
      <c r="J87" s="347" t="s">
        <v>565</v>
      </c>
      <c r="K87" s="347"/>
      <c r="L87" s="347"/>
      <c r="M87" s="347"/>
      <c r="N87" s="161">
        <f>COUNTIF(I87:M87,"&gt;=1")+IF(I87="C1.1",3)+IF(J87="C1.2",3)+IF(K87="C3",5)+IF(I87="C2.1",3)+IF(J87="C2.2",3)+IF(I87="C1",6)+IF(J87="C2",6)+IF(I87="C.1",5)+IF(J87="C.2",5)</f>
        <v>12</v>
      </c>
      <c r="O87" s="237">
        <v>11</v>
      </c>
      <c r="P87" s="237">
        <v>15</v>
      </c>
      <c r="Q87" s="160">
        <f>P87-O87+1</f>
        <v>5</v>
      </c>
      <c r="R87" s="160">
        <f>Q87*N87*S87</f>
        <v>60</v>
      </c>
      <c r="S87" s="162">
        <f>COUNTIF(G87:H87,"&gt;1")</f>
        <v>1</v>
      </c>
      <c r="T87" s="163"/>
      <c r="U87" s="248">
        <f>ROUND(IF(V87="TH",R87*0.75),1)+IF(V87="LT",R87)</f>
        <v>45</v>
      </c>
      <c r="V87" s="162" t="s">
        <v>434</v>
      </c>
      <c r="W87" s="241">
        <v>1</v>
      </c>
      <c r="X87" s="162">
        <f>W87*U87</f>
        <v>45</v>
      </c>
      <c r="Y87" s="373" t="s">
        <v>653</v>
      </c>
      <c r="Z87" s="120"/>
      <c r="AA87" s="121"/>
    </row>
    <row r="88" spans="1:27" s="14" customFormat="1" ht="17.25" customHeight="1">
      <c r="A88" s="277" t="s">
        <v>578</v>
      </c>
      <c r="B88" s="353" t="s">
        <v>447</v>
      </c>
      <c r="C88" s="354">
        <v>1</v>
      </c>
      <c r="D88" s="353" t="s">
        <v>37</v>
      </c>
      <c r="E88" s="353" t="s">
        <v>650</v>
      </c>
      <c r="F88" s="359">
        <v>3</v>
      </c>
      <c r="G88" s="39">
        <v>4</v>
      </c>
      <c r="H88" s="39">
        <v>5</v>
      </c>
      <c r="I88" s="347" t="s">
        <v>467</v>
      </c>
      <c r="J88" s="347" t="s">
        <v>565</v>
      </c>
      <c r="K88" s="347"/>
      <c r="L88" s="347"/>
      <c r="M88" s="347"/>
      <c r="N88" s="161">
        <f t="shared" si="18"/>
        <v>12</v>
      </c>
      <c r="O88" s="237">
        <v>11</v>
      </c>
      <c r="P88" s="237">
        <v>15</v>
      </c>
      <c r="Q88" s="160">
        <f t="shared" si="19"/>
        <v>5</v>
      </c>
      <c r="R88" s="160">
        <f t="shared" si="20"/>
        <v>120</v>
      </c>
      <c r="S88" s="162">
        <f t="shared" si="21"/>
        <v>2</v>
      </c>
      <c r="T88" s="163"/>
      <c r="U88" s="248">
        <f t="shared" si="22"/>
        <v>90</v>
      </c>
      <c r="V88" s="162" t="s">
        <v>434</v>
      </c>
      <c r="W88" s="241">
        <v>1</v>
      </c>
      <c r="X88" s="162">
        <f t="shared" si="23"/>
        <v>90</v>
      </c>
      <c r="Y88" s="119"/>
      <c r="Z88" s="120"/>
      <c r="AA88" s="121"/>
    </row>
    <row r="89" spans="1:27" s="14" customFormat="1" ht="17.25" customHeight="1">
      <c r="A89" s="277" t="s">
        <v>578</v>
      </c>
      <c r="B89" s="353" t="s">
        <v>448</v>
      </c>
      <c r="C89" s="354">
        <v>1</v>
      </c>
      <c r="D89" s="353" t="s">
        <v>25</v>
      </c>
      <c r="E89" s="353" t="s">
        <v>650</v>
      </c>
      <c r="F89" s="359">
        <v>3</v>
      </c>
      <c r="G89" s="39">
        <v>2</v>
      </c>
      <c r="H89" s="39">
        <v>3</v>
      </c>
      <c r="I89" s="347"/>
      <c r="J89" s="347"/>
      <c r="K89" s="347" t="s">
        <v>577</v>
      </c>
      <c r="L89" s="347"/>
      <c r="M89" s="347"/>
      <c r="N89" s="161">
        <f>COUNTIF(I89:M89,"&gt;=1")+IF(I89="C1.1",3)+IF(J89="C1.2",3)+IF(K89="C3",5)+IF(I89="C2.1",3)+IF(J89="C2.2",3)+IF(I89="C1",6)+IF(J89="C2",6)+IF(I89="C.1",5)+IF(J89="C.2",5)</f>
        <v>5</v>
      </c>
      <c r="O89" s="237">
        <v>1</v>
      </c>
      <c r="P89" s="237">
        <v>6</v>
      </c>
      <c r="Q89" s="160">
        <f>P89-O89+1</f>
        <v>6</v>
      </c>
      <c r="R89" s="160">
        <f>Q89*N89*S89</f>
        <v>60</v>
      </c>
      <c r="S89" s="162">
        <f>COUNTIF(G89:H89,"&gt;1")</f>
        <v>2</v>
      </c>
      <c r="T89" s="163"/>
      <c r="U89" s="248">
        <f>ROUND(IF(V89="TH",R89*0.75),1)+IF(V89="LT",R89)</f>
        <v>45</v>
      </c>
      <c r="V89" s="162" t="s">
        <v>434</v>
      </c>
      <c r="W89" s="241">
        <v>1</v>
      </c>
      <c r="X89" s="162">
        <f>W89*U89</f>
        <v>45</v>
      </c>
      <c r="Y89" s="373" t="s">
        <v>654</v>
      </c>
      <c r="Z89" s="120"/>
      <c r="AA89" s="121"/>
    </row>
    <row r="90" spans="1:27" s="14" customFormat="1" ht="17.25" customHeight="1">
      <c r="A90" s="277" t="s">
        <v>578</v>
      </c>
      <c r="B90" s="353" t="s">
        <v>448</v>
      </c>
      <c r="C90" s="354">
        <v>1</v>
      </c>
      <c r="D90" s="353" t="s">
        <v>25</v>
      </c>
      <c r="E90" s="353" t="s">
        <v>650</v>
      </c>
      <c r="F90" s="359">
        <v>3</v>
      </c>
      <c r="G90" s="39">
        <v>8</v>
      </c>
      <c r="H90" s="39"/>
      <c r="I90" s="347" t="s">
        <v>467</v>
      </c>
      <c r="J90" s="347" t="s">
        <v>565</v>
      </c>
      <c r="K90" s="347"/>
      <c r="L90" s="347"/>
      <c r="M90" s="347"/>
      <c r="N90" s="161">
        <f t="shared" si="18"/>
        <v>12</v>
      </c>
      <c r="O90" s="237">
        <v>2</v>
      </c>
      <c r="P90" s="237">
        <v>11</v>
      </c>
      <c r="Q90" s="160">
        <f t="shared" si="19"/>
        <v>10</v>
      </c>
      <c r="R90" s="160">
        <f t="shared" si="20"/>
        <v>120</v>
      </c>
      <c r="S90" s="162">
        <f t="shared" si="21"/>
        <v>1</v>
      </c>
      <c r="T90" s="163"/>
      <c r="U90" s="248">
        <f t="shared" si="22"/>
        <v>90</v>
      </c>
      <c r="V90" s="162" t="s">
        <v>434</v>
      </c>
      <c r="W90" s="241">
        <v>1</v>
      </c>
      <c r="X90" s="162">
        <f t="shared" si="23"/>
        <v>90</v>
      </c>
      <c r="Y90" s="119"/>
      <c r="Z90" s="120"/>
      <c r="AA90" s="121"/>
    </row>
    <row r="91" spans="1:27" s="14" customFormat="1" ht="17.25" customHeight="1">
      <c r="A91" s="277" t="s">
        <v>578</v>
      </c>
      <c r="B91" s="353" t="s">
        <v>449</v>
      </c>
      <c r="C91" s="354">
        <v>1</v>
      </c>
      <c r="D91" s="353" t="s">
        <v>25</v>
      </c>
      <c r="E91" s="353" t="s">
        <v>650</v>
      </c>
      <c r="F91" s="359">
        <v>3</v>
      </c>
      <c r="G91" s="39">
        <v>2</v>
      </c>
      <c r="H91" s="39">
        <v>3</v>
      </c>
      <c r="I91" s="347" t="s">
        <v>467</v>
      </c>
      <c r="J91" s="347" t="s">
        <v>565</v>
      </c>
      <c r="K91" s="347"/>
      <c r="L91" s="347"/>
      <c r="M91" s="347"/>
      <c r="N91" s="161">
        <f>COUNTIF(I91:M91,"&gt;=1")+IF(I91="C1.1",3)+IF(J91="C1.2",3)+IF(K91="C3",5)+IF(I91="C2.1",3)+IF(J91="C2.2",3)+IF(I91="C1",6)+IF(J91="C2",6)+IF(I91="C.1",5)+IF(J91="C.2",5)</f>
        <v>12</v>
      </c>
      <c r="O91" s="237">
        <v>1</v>
      </c>
      <c r="P91" s="237">
        <v>5</v>
      </c>
      <c r="Q91" s="160">
        <f>P91-O91+1</f>
        <v>5</v>
      </c>
      <c r="R91" s="160">
        <f>Q91*N91*S91</f>
        <v>120</v>
      </c>
      <c r="S91" s="162">
        <f>COUNTIF(G91:H91,"&gt;1")</f>
        <v>2</v>
      </c>
      <c r="T91" s="163"/>
      <c r="U91" s="248">
        <f>ROUND(IF(V91="TH",R91*0.75),1)+IF(V91="LT",R91)</f>
        <v>90</v>
      </c>
      <c r="V91" s="162" t="s">
        <v>434</v>
      </c>
      <c r="W91" s="241">
        <v>1</v>
      </c>
      <c r="X91" s="162">
        <f>W91*U91</f>
        <v>90</v>
      </c>
      <c r="Y91" s="119"/>
      <c r="Z91" s="120"/>
      <c r="AA91" s="121"/>
    </row>
    <row r="92" spans="1:27" s="14" customFormat="1" ht="17.25" customHeight="1">
      <c r="A92" s="277" t="s">
        <v>578</v>
      </c>
      <c r="B92" s="353" t="s">
        <v>449</v>
      </c>
      <c r="C92" s="354">
        <v>1</v>
      </c>
      <c r="D92" s="353" t="s">
        <v>25</v>
      </c>
      <c r="E92" s="353" t="s">
        <v>650</v>
      </c>
      <c r="F92" s="359">
        <v>3</v>
      </c>
      <c r="G92" s="39">
        <v>4</v>
      </c>
      <c r="H92" s="39"/>
      <c r="I92" s="347" t="s">
        <v>467</v>
      </c>
      <c r="J92" s="347" t="s">
        <v>565</v>
      </c>
      <c r="K92" s="347"/>
      <c r="L92" s="347"/>
      <c r="M92" s="347"/>
      <c r="N92" s="161">
        <f t="shared" si="18"/>
        <v>12</v>
      </c>
      <c r="O92" s="237">
        <v>1</v>
      </c>
      <c r="P92" s="237">
        <v>5</v>
      </c>
      <c r="Q92" s="160">
        <f t="shared" si="19"/>
        <v>5</v>
      </c>
      <c r="R92" s="160">
        <f t="shared" si="20"/>
        <v>60</v>
      </c>
      <c r="S92" s="162">
        <f t="shared" si="21"/>
        <v>1</v>
      </c>
      <c r="T92" s="163"/>
      <c r="U92" s="248">
        <f t="shared" si="22"/>
        <v>45</v>
      </c>
      <c r="V92" s="162" t="s">
        <v>434</v>
      </c>
      <c r="W92" s="241">
        <v>1</v>
      </c>
      <c r="X92" s="162">
        <f t="shared" si="23"/>
        <v>45</v>
      </c>
      <c r="Y92" s="373" t="s">
        <v>655</v>
      </c>
      <c r="Z92" s="120"/>
      <c r="AA92" s="121"/>
    </row>
    <row r="93" spans="1:27" s="14" customFormat="1" ht="17.25" customHeight="1">
      <c r="A93" s="277" t="s">
        <v>578</v>
      </c>
      <c r="B93" s="353" t="s">
        <v>452</v>
      </c>
      <c r="C93" s="354">
        <v>1</v>
      </c>
      <c r="D93" s="353" t="s">
        <v>38</v>
      </c>
      <c r="E93" s="353" t="s">
        <v>650</v>
      </c>
      <c r="F93" s="359">
        <v>3</v>
      </c>
      <c r="G93" s="39">
        <v>4</v>
      </c>
      <c r="H93" s="39">
        <v>5</v>
      </c>
      <c r="I93" s="347"/>
      <c r="J93" s="347"/>
      <c r="K93" s="347" t="s">
        <v>577</v>
      </c>
      <c r="L93" s="347"/>
      <c r="M93" s="347"/>
      <c r="N93" s="161">
        <f t="shared" si="18"/>
        <v>5</v>
      </c>
      <c r="O93" s="237">
        <v>1</v>
      </c>
      <c r="P93" s="237">
        <v>9</v>
      </c>
      <c r="Q93" s="160">
        <f t="shared" si="19"/>
        <v>9</v>
      </c>
      <c r="R93" s="160">
        <f t="shared" si="20"/>
        <v>90</v>
      </c>
      <c r="S93" s="162">
        <f t="shared" si="21"/>
        <v>2</v>
      </c>
      <c r="T93" s="163"/>
      <c r="U93" s="248">
        <f t="shared" si="22"/>
        <v>67.5</v>
      </c>
      <c r="V93" s="162" t="s">
        <v>434</v>
      </c>
      <c r="W93" s="241">
        <v>1</v>
      </c>
      <c r="X93" s="162">
        <f t="shared" si="23"/>
        <v>67.5</v>
      </c>
      <c r="Y93" s="119"/>
      <c r="Z93" s="120"/>
      <c r="AA93" s="121"/>
    </row>
    <row r="94" spans="1:27" s="14" customFormat="1" ht="17.25" customHeight="1">
      <c r="A94" s="277" t="s">
        <v>578</v>
      </c>
      <c r="B94" s="353" t="s">
        <v>452</v>
      </c>
      <c r="C94" s="354">
        <v>1</v>
      </c>
      <c r="D94" s="353" t="s">
        <v>38</v>
      </c>
      <c r="E94" s="353" t="s">
        <v>650</v>
      </c>
      <c r="F94" s="359">
        <v>3</v>
      </c>
      <c r="G94" s="39">
        <v>6</v>
      </c>
      <c r="H94" s="39">
        <v>7</v>
      </c>
      <c r="I94" s="347"/>
      <c r="J94" s="347"/>
      <c r="K94" s="347" t="s">
        <v>577</v>
      </c>
      <c r="L94" s="347"/>
      <c r="M94" s="347"/>
      <c r="N94" s="161">
        <f t="shared" si="18"/>
        <v>5</v>
      </c>
      <c r="O94" s="237">
        <v>1</v>
      </c>
      <c r="P94" s="237">
        <v>9</v>
      </c>
      <c r="Q94" s="160">
        <f t="shared" si="19"/>
        <v>9</v>
      </c>
      <c r="R94" s="160">
        <f t="shared" si="20"/>
        <v>90</v>
      </c>
      <c r="S94" s="162">
        <f t="shared" si="21"/>
        <v>2</v>
      </c>
      <c r="T94" s="163"/>
      <c r="U94" s="248">
        <f t="shared" si="22"/>
        <v>67.5</v>
      </c>
      <c r="V94" s="162" t="s">
        <v>434</v>
      </c>
      <c r="W94" s="241">
        <v>1</v>
      </c>
      <c r="X94" s="162">
        <f t="shared" si="23"/>
        <v>67.5</v>
      </c>
      <c r="Y94" s="119"/>
      <c r="Z94" s="120"/>
      <c r="AA94" s="121"/>
    </row>
    <row r="95" spans="1:27" s="14" customFormat="1" ht="17.25" customHeight="1">
      <c r="A95" s="277" t="s">
        <v>578</v>
      </c>
      <c r="B95" s="353" t="s">
        <v>455</v>
      </c>
      <c r="C95" s="354">
        <v>1</v>
      </c>
      <c r="D95" s="353" t="s">
        <v>39</v>
      </c>
      <c r="E95" s="353" t="s">
        <v>650</v>
      </c>
      <c r="F95" s="359">
        <v>3</v>
      </c>
      <c r="G95" s="39">
        <v>4</v>
      </c>
      <c r="H95" s="39">
        <v>3</v>
      </c>
      <c r="I95" s="347"/>
      <c r="J95" s="347"/>
      <c r="K95" s="347" t="s">
        <v>577</v>
      </c>
      <c r="L95" s="347"/>
      <c r="M95" s="347"/>
      <c r="N95" s="161">
        <f t="shared" si="18"/>
        <v>5</v>
      </c>
      <c r="O95" s="237">
        <v>10</v>
      </c>
      <c r="P95" s="237">
        <v>17</v>
      </c>
      <c r="Q95" s="160">
        <f t="shared" si="19"/>
        <v>8</v>
      </c>
      <c r="R95" s="160">
        <f t="shared" si="20"/>
        <v>80</v>
      </c>
      <c r="S95" s="162">
        <f t="shared" si="21"/>
        <v>2</v>
      </c>
      <c r="T95" s="163"/>
      <c r="U95" s="248">
        <f t="shared" si="22"/>
        <v>60</v>
      </c>
      <c r="V95" s="162" t="s">
        <v>434</v>
      </c>
      <c r="W95" s="241">
        <v>1</v>
      </c>
      <c r="X95" s="162">
        <f t="shared" si="23"/>
        <v>60</v>
      </c>
      <c r="Y95" s="119"/>
      <c r="Z95" s="120"/>
      <c r="AA95" s="121"/>
    </row>
    <row r="96" spans="1:27" s="14" customFormat="1" ht="17.25" customHeight="1">
      <c r="A96" s="277" t="s">
        <v>578</v>
      </c>
      <c r="B96" s="353" t="s">
        <v>455</v>
      </c>
      <c r="C96" s="354">
        <v>1</v>
      </c>
      <c r="D96" s="353" t="s">
        <v>39</v>
      </c>
      <c r="E96" s="353" t="s">
        <v>650</v>
      </c>
      <c r="F96" s="359">
        <v>3</v>
      </c>
      <c r="G96" s="39">
        <v>2</v>
      </c>
      <c r="H96" s="39"/>
      <c r="I96" s="347"/>
      <c r="J96" s="347"/>
      <c r="K96" s="347" t="s">
        <v>577</v>
      </c>
      <c r="L96" s="347"/>
      <c r="M96" s="347"/>
      <c r="N96" s="161">
        <f t="shared" si="18"/>
        <v>5</v>
      </c>
      <c r="O96" s="237">
        <v>15</v>
      </c>
      <c r="P96" s="237">
        <v>16</v>
      </c>
      <c r="Q96" s="160">
        <f>P96-O96+1</f>
        <v>2</v>
      </c>
      <c r="R96" s="160">
        <f>Q96*N96*S96</f>
        <v>10</v>
      </c>
      <c r="S96" s="162">
        <f>COUNTIF(G96:H96,"&gt;1")</f>
        <v>1</v>
      </c>
      <c r="T96" s="163"/>
      <c r="U96" s="248">
        <f>ROUND(IF(V96="TH",R96*0.75),1)+IF(V96="LT",R96)</f>
        <v>7.5</v>
      </c>
      <c r="V96" s="162" t="s">
        <v>434</v>
      </c>
      <c r="W96" s="241">
        <v>1</v>
      </c>
      <c r="X96" s="162">
        <f t="shared" si="23"/>
        <v>7.5</v>
      </c>
      <c r="Y96" s="119"/>
      <c r="Z96" s="120"/>
      <c r="AA96" s="121"/>
    </row>
    <row r="97" spans="1:27" s="14" customFormat="1" ht="17.25" customHeight="1">
      <c r="A97" s="355"/>
      <c r="B97" s="353" t="s">
        <v>443</v>
      </c>
      <c r="C97" s="354">
        <v>1</v>
      </c>
      <c r="D97" s="356" t="s">
        <v>23</v>
      </c>
      <c r="E97" s="352" t="s">
        <v>625</v>
      </c>
      <c r="F97" s="359">
        <v>2</v>
      </c>
      <c r="G97" s="39">
        <v>2</v>
      </c>
      <c r="H97" s="39"/>
      <c r="I97" s="347">
        <v>7</v>
      </c>
      <c r="J97" s="347">
        <v>8</v>
      </c>
      <c r="K97" s="347">
        <v>9</v>
      </c>
      <c r="L97" s="347"/>
      <c r="M97" s="347"/>
      <c r="N97" s="161">
        <f t="shared" si="18"/>
        <v>3</v>
      </c>
      <c r="O97" s="237">
        <v>1</v>
      </c>
      <c r="P97" s="237">
        <v>10</v>
      </c>
      <c r="Q97" s="160">
        <f t="shared" si="19"/>
        <v>10</v>
      </c>
      <c r="R97" s="160">
        <f t="shared" si="20"/>
        <v>30</v>
      </c>
      <c r="S97" s="162">
        <f t="shared" si="21"/>
        <v>1</v>
      </c>
      <c r="T97" s="163"/>
      <c r="U97" s="248">
        <f t="shared" si="22"/>
        <v>30</v>
      </c>
      <c r="V97" s="162" t="s">
        <v>433</v>
      </c>
      <c r="W97" s="241">
        <v>1</v>
      </c>
      <c r="X97" s="162">
        <f t="shared" si="23"/>
        <v>30</v>
      </c>
      <c r="Y97" s="119"/>
      <c r="Z97" s="321"/>
      <c r="AA97" s="121"/>
    </row>
    <row r="98" spans="1:27" s="14" customFormat="1" ht="17.25" customHeight="1">
      <c r="A98" s="355"/>
      <c r="B98" s="353" t="s">
        <v>444</v>
      </c>
      <c r="C98" s="354">
        <v>1</v>
      </c>
      <c r="D98" s="356" t="s">
        <v>44</v>
      </c>
      <c r="E98" s="352" t="s">
        <v>625</v>
      </c>
      <c r="F98" s="359">
        <v>2</v>
      </c>
      <c r="G98" s="39"/>
      <c r="H98" s="39">
        <v>3</v>
      </c>
      <c r="I98" s="347">
        <v>1</v>
      </c>
      <c r="J98" s="347">
        <v>2</v>
      </c>
      <c r="K98" s="347">
        <v>3</v>
      </c>
      <c r="L98" s="347"/>
      <c r="M98" s="347"/>
      <c r="N98" s="161">
        <f t="shared" si="18"/>
        <v>3</v>
      </c>
      <c r="O98" s="237">
        <v>1</v>
      </c>
      <c r="P98" s="237">
        <v>10</v>
      </c>
      <c r="Q98" s="160">
        <f t="shared" si="19"/>
        <v>10</v>
      </c>
      <c r="R98" s="160">
        <f t="shared" si="20"/>
        <v>30</v>
      </c>
      <c r="S98" s="162">
        <f t="shared" si="21"/>
        <v>1</v>
      </c>
      <c r="T98" s="163"/>
      <c r="U98" s="248">
        <f t="shared" si="22"/>
        <v>30</v>
      </c>
      <c r="V98" s="162" t="s">
        <v>433</v>
      </c>
      <c r="W98" s="241">
        <v>1</v>
      </c>
      <c r="X98" s="162">
        <f t="shared" si="23"/>
        <v>30</v>
      </c>
      <c r="Y98" s="119"/>
      <c r="Z98" s="321"/>
      <c r="AA98" s="121"/>
    </row>
    <row r="99" spans="1:27" s="14" customFormat="1" ht="17.25" customHeight="1">
      <c r="A99" s="355"/>
      <c r="B99" s="353" t="s">
        <v>445</v>
      </c>
      <c r="C99" s="354">
        <v>1</v>
      </c>
      <c r="D99" s="356" t="s">
        <v>44</v>
      </c>
      <c r="E99" s="352" t="s">
        <v>625</v>
      </c>
      <c r="F99" s="359">
        <v>2</v>
      </c>
      <c r="G99" s="39"/>
      <c r="H99" s="39">
        <v>5</v>
      </c>
      <c r="I99" s="347">
        <v>10</v>
      </c>
      <c r="J99" s="347">
        <v>11</v>
      </c>
      <c r="K99" s="347">
        <v>12</v>
      </c>
      <c r="L99" s="347"/>
      <c r="M99" s="347"/>
      <c r="N99" s="161">
        <f t="shared" si="18"/>
        <v>3</v>
      </c>
      <c r="O99" s="237">
        <v>1</v>
      </c>
      <c r="P99" s="237">
        <v>10</v>
      </c>
      <c r="Q99" s="160">
        <f t="shared" si="19"/>
        <v>10</v>
      </c>
      <c r="R99" s="160">
        <f t="shared" si="20"/>
        <v>30</v>
      </c>
      <c r="S99" s="162">
        <f t="shared" si="21"/>
        <v>1</v>
      </c>
      <c r="T99" s="163"/>
      <c r="U99" s="248">
        <f t="shared" si="22"/>
        <v>30</v>
      </c>
      <c r="V99" s="162" t="s">
        <v>433</v>
      </c>
      <c r="W99" s="241">
        <v>1</v>
      </c>
      <c r="X99" s="162">
        <f t="shared" si="23"/>
        <v>30</v>
      </c>
      <c r="Y99" s="119"/>
      <c r="Z99" s="321"/>
      <c r="AA99" s="121"/>
    </row>
    <row r="100" spans="1:27" s="14" customFormat="1" ht="17.25" customHeight="1">
      <c r="A100" s="355"/>
      <c r="B100" s="353" t="s">
        <v>446</v>
      </c>
      <c r="C100" s="354">
        <v>1</v>
      </c>
      <c r="D100" s="356" t="s">
        <v>44</v>
      </c>
      <c r="E100" s="352" t="s">
        <v>625</v>
      </c>
      <c r="F100" s="359">
        <v>2</v>
      </c>
      <c r="G100" s="39"/>
      <c r="H100" s="39">
        <v>3</v>
      </c>
      <c r="I100" s="347">
        <v>4</v>
      </c>
      <c r="J100" s="347">
        <v>5</v>
      </c>
      <c r="K100" s="347">
        <v>6</v>
      </c>
      <c r="L100" s="347"/>
      <c r="M100" s="347"/>
      <c r="N100" s="161">
        <f t="shared" si="18"/>
        <v>3</v>
      </c>
      <c r="O100" s="237">
        <v>1</v>
      </c>
      <c r="P100" s="237">
        <v>10</v>
      </c>
      <c r="Q100" s="160">
        <f t="shared" si="19"/>
        <v>10</v>
      </c>
      <c r="R100" s="160">
        <f t="shared" si="20"/>
        <v>30</v>
      </c>
      <c r="S100" s="162">
        <f t="shared" si="21"/>
        <v>1</v>
      </c>
      <c r="T100" s="163"/>
      <c r="U100" s="248">
        <f t="shared" si="22"/>
        <v>30</v>
      </c>
      <c r="V100" s="162" t="s">
        <v>433</v>
      </c>
      <c r="W100" s="241">
        <v>1</v>
      </c>
      <c r="X100" s="162">
        <f t="shared" si="23"/>
        <v>30</v>
      </c>
      <c r="Y100" s="119"/>
      <c r="Z100" s="321"/>
      <c r="AA100" s="121"/>
    </row>
    <row r="101" spans="1:27" s="14" customFormat="1" ht="18" customHeight="1">
      <c r="A101" s="355"/>
      <c r="B101" s="353" t="s">
        <v>447</v>
      </c>
      <c r="C101" s="354">
        <v>1</v>
      </c>
      <c r="D101" s="356" t="s">
        <v>23</v>
      </c>
      <c r="E101" s="352" t="s">
        <v>625</v>
      </c>
      <c r="F101" s="359">
        <v>2</v>
      </c>
      <c r="G101" s="39">
        <v>2</v>
      </c>
      <c r="H101" s="39"/>
      <c r="I101" s="347">
        <v>10</v>
      </c>
      <c r="J101" s="347">
        <v>11</v>
      </c>
      <c r="K101" s="347">
        <v>12</v>
      </c>
      <c r="L101" s="347"/>
      <c r="M101" s="347"/>
      <c r="N101" s="161">
        <f t="shared" si="18"/>
        <v>3</v>
      </c>
      <c r="O101" s="237">
        <v>1</v>
      </c>
      <c r="P101" s="237">
        <v>10</v>
      </c>
      <c r="Q101" s="160">
        <f t="shared" si="19"/>
        <v>10</v>
      </c>
      <c r="R101" s="160">
        <f t="shared" si="20"/>
        <v>30</v>
      </c>
      <c r="S101" s="162">
        <f t="shared" si="21"/>
        <v>1</v>
      </c>
      <c r="T101" s="163"/>
      <c r="U101" s="248">
        <f t="shared" si="22"/>
        <v>30</v>
      </c>
      <c r="V101" s="162" t="s">
        <v>433</v>
      </c>
      <c r="W101" s="241">
        <v>1</v>
      </c>
      <c r="X101" s="162">
        <f t="shared" si="23"/>
        <v>30</v>
      </c>
      <c r="Y101" s="119"/>
      <c r="Z101" s="321"/>
      <c r="AA101" s="121"/>
    </row>
    <row r="102" spans="1:27" s="14" customFormat="1" ht="18" customHeight="1">
      <c r="A102" s="355"/>
      <c r="B102" s="353" t="s">
        <v>448</v>
      </c>
      <c r="C102" s="354">
        <v>1</v>
      </c>
      <c r="D102" s="356" t="s">
        <v>23</v>
      </c>
      <c r="E102" s="352" t="s">
        <v>625</v>
      </c>
      <c r="F102" s="359">
        <v>2</v>
      </c>
      <c r="G102" s="39">
        <v>4</v>
      </c>
      <c r="H102" s="39"/>
      <c r="I102" s="347">
        <v>4</v>
      </c>
      <c r="J102" s="347">
        <v>5</v>
      </c>
      <c r="K102" s="347">
        <v>6</v>
      </c>
      <c r="L102" s="347"/>
      <c r="M102" s="347"/>
      <c r="N102" s="161">
        <f t="shared" si="18"/>
        <v>3</v>
      </c>
      <c r="O102" s="237">
        <v>1</v>
      </c>
      <c r="P102" s="237">
        <v>10</v>
      </c>
      <c r="Q102" s="160">
        <f t="shared" si="19"/>
        <v>10</v>
      </c>
      <c r="R102" s="160">
        <f t="shared" si="20"/>
        <v>30</v>
      </c>
      <c r="S102" s="162">
        <f t="shared" si="21"/>
        <v>1</v>
      </c>
      <c r="T102" s="163"/>
      <c r="U102" s="248">
        <f t="shared" si="22"/>
        <v>30</v>
      </c>
      <c r="V102" s="162" t="s">
        <v>433</v>
      </c>
      <c r="W102" s="241">
        <v>1</v>
      </c>
      <c r="X102" s="162">
        <f t="shared" si="23"/>
        <v>30</v>
      </c>
      <c r="Y102" s="119"/>
      <c r="Z102" s="321"/>
      <c r="AA102" s="121"/>
    </row>
    <row r="103" spans="1:27" s="14" customFormat="1" ht="14.25" customHeight="1">
      <c r="A103" s="355"/>
      <c r="B103" s="353" t="s">
        <v>449</v>
      </c>
      <c r="C103" s="354">
        <v>1</v>
      </c>
      <c r="D103" s="356" t="s">
        <v>44</v>
      </c>
      <c r="E103" s="352" t="s">
        <v>625</v>
      </c>
      <c r="F103" s="359">
        <v>2</v>
      </c>
      <c r="G103" s="39"/>
      <c r="H103" s="39">
        <v>5</v>
      </c>
      <c r="I103" s="347">
        <v>7</v>
      </c>
      <c r="J103" s="347">
        <v>8</v>
      </c>
      <c r="K103" s="347">
        <v>9</v>
      </c>
      <c r="L103" s="347"/>
      <c r="M103" s="347"/>
      <c r="N103" s="161">
        <f t="shared" si="18"/>
        <v>3</v>
      </c>
      <c r="O103" s="237">
        <v>1</v>
      </c>
      <c r="P103" s="237">
        <v>10</v>
      </c>
      <c r="Q103" s="160">
        <f t="shared" si="19"/>
        <v>10</v>
      </c>
      <c r="R103" s="160">
        <f t="shared" si="20"/>
        <v>30</v>
      </c>
      <c r="S103" s="162">
        <f t="shared" si="21"/>
        <v>1</v>
      </c>
      <c r="T103" s="163"/>
      <c r="U103" s="248">
        <f t="shared" si="22"/>
        <v>30</v>
      </c>
      <c r="V103" s="162" t="s">
        <v>433</v>
      </c>
      <c r="W103" s="241">
        <v>1</v>
      </c>
      <c r="X103" s="162">
        <f t="shared" si="23"/>
        <v>30</v>
      </c>
      <c r="Y103" s="119"/>
      <c r="Z103" s="321"/>
      <c r="AA103" s="121"/>
    </row>
    <row r="104" spans="1:27" s="14" customFormat="1" ht="17.25" customHeight="1">
      <c r="A104" s="355"/>
      <c r="B104" s="353" t="s">
        <v>443</v>
      </c>
      <c r="C104" s="354">
        <v>1</v>
      </c>
      <c r="D104" s="356" t="s">
        <v>465</v>
      </c>
      <c r="E104" s="352" t="s">
        <v>560</v>
      </c>
      <c r="F104" s="359">
        <v>4</v>
      </c>
      <c r="G104" s="39">
        <v>2</v>
      </c>
      <c r="H104" s="39">
        <v>4</v>
      </c>
      <c r="I104" s="347">
        <v>7</v>
      </c>
      <c r="J104" s="347">
        <v>8</v>
      </c>
      <c r="K104" s="347">
        <v>9</v>
      </c>
      <c r="L104" s="347">
        <v>10</v>
      </c>
      <c r="M104" s="347">
        <v>11</v>
      </c>
      <c r="N104" s="161">
        <f t="shared" si="18"/>
        <v>5</v>
      </c>
      <c r="O104" s="237">
        <v>11</v>
      </c>
      <c r="P104" s="237">
        <v>16</v>
      </c>
      <c r="Q104" s="160">
        <f t="shared" si="19"/>
        <v>6</v>
      </c>
      <c r="R104" s="160">
        <f t="shared" si="20"/>
        <v>60</v>
      </c>
      <c r="S104" s="162">
        <f t="shared" si="21"/>
        <v>2</v>
      </c>
      <c r="T104" s="163"/>
      <c r="U104" s="248">
        <f t="shared" si="22"/>
        <v>60</v>
      </c>
      <c r="V104" s="162" t="s">
        <v>433</v>
      </c>
      <c r="W104" s="241">
        <v>1</v>
      </c>
      <c r="X104" s="162">
        <f t="shared" si="23"/>
        <v>60</v>
      </c>
      <c r="Y104" s="119"/>
      <c r="Z104" s="321"/>
      <c r="AA104" s="121"/>
    </row>
    <row r="105" spans="1:27" s="14" customFormat="1" ht="17.25" customHeight="1">
      <c r="A105" s="355"/>
      <c r="B105" s="353" t="s">
        <v>444</v>
      </c>
      <c r="C105" s="354">
        <v>1</v>
      </c>
      <c r="D105" s="356" t="s">
        <v>518</v>
      </c>
      <c r="E105" s="352" t="s">
        <v>560</v>
      </c>
      <c r="F105" s="359">
        <v>4</v>
      </c>
      <c r="G105" s="39">
        <v>2</v>
      </c>
      <c r="H105" s="39">
        <v>4</v>
      </c>
      <c r="I105" s="347">
        <v>7</v>
      </c>
      <c r="J105" s="347">
        <v>8</v>
      </c>
      <c r="K105" s="347">
        <v>9</v>
      </c>
      <c r="L105" s="347">
        <v>10</v>
      </c>
      <c r="M105" s="347">
        <v>11</v>
      </c>
      <c r="N105" s="161">
        <f t="shared" si="18"/>
        <v>5</v>
      </c>
      <c r="O105" s="237">
        <v>11</v>
      </c>
      <c r="P105" s="237">
        <v>16</v>
      </c>
      <c r="Q105" s="160">
        <f t="shared" si="19"/>
        <v>6</v>
      </c>
      <c r="R105" s="160">
        <f t="shared" si="20"/>
        <v>60</v>
      </c>
      <c r="S105" s="162">
        <f t="shared" si="21"/>
        <v>2</v>
      </c>
      <c r="T105" s="163"/>
      <c r="U105" s="248">
        <f t="shared" si="22"/>
        <v>60</v>
      </c>
      <c r="V105" s="162" t="s">
        <v>433</v>
      </c>
      <c r="W105" s="241">
        <v>1</v>
      </c>
      <c r="X105" s="162">
        <f t="shared" si="23"/>
        <v>60</v>
      </c>
      <c r="Y105" s="119"/>
      <c r="Z105" s="321"/>
      <c r="AA105" s="121"/>
    </row>
    <row r="106" spans="1:27" s="14" customFormat="1" ht="17.25" customHeight="1">
      <c r="A106" s="355"/>
      <c r="B106" s="353" t="s">
        <v>445</v>
      </c>
      <c r="C106" s="354">
        <v>1</v>
      </c>
      <c r="D106" s="356" t="s">
        <v>628</v>
      </c>
      <c r="E106" s="352" t="s">
        <v>560</v>
      </c>
      <c r="F106" s="359">
        <v>4</v>
      </c>
      <c r="G106" s="39">
        <v>3</v>
      </c>
      <c r="H106" s="39">
        <v>7</v>
      </c>
      <c r="I106" s="347">
        <v>1</v>
      </c>
      <c r="J106" s="347">
        <v>2</v>
      </c>
      <c r="K106" s="347">
        <v>3</v>
      </c>
      <c r="L106" s="347">
        <v>4</v>
      </c>
      <c r="M106" s="347">
        <v>5</v>
      </c>
      <c r="N106" s="161">
        <f t="shared" si="18"/>
        <v>5</v>
      </c>
      <c r="O106" s="237">
        <v>11</v>
      </c>
      <c r="P106" s="237">
        <v>16</v>
      </c>
      <c r="Q106" s="160">
        <f t="shared" si="19"/>
        <v>6</v>
      </c>
      <c r="R106" s="160">
        <f t="shared" si="20"/>
        <v>60</v>
      </c>
      <c r="S106" s="162">
        <f t="shared" si="21"/>
        <v>2</v>
      </c>
      <c r="T106" s="163"/>
      <c r="U106" s="248">
        <f t="shared" si="22"/>
        <v>60</v>
      </c>
      <c r="V106" s="162" t="s">
        <v>433</v>
      </c>
      <c r="W106" s="241">
        <v>1</v>
      </c>
      <c r="X106" s="162">
        <f t="shared" si="23"/>
        <v>60</v>
      </c>
      <c r="Y106" s="373" t="s">
        <v>653</v>
      </c>
      <c r="Z106" s="321"/>
      <c r="AA106" s="121"/>
    </row>
    <row r="107" spans="1:27" s="14" customFormat="1" ht="17.25" customHeight="1">
      <c r="A107" s="355"/>
      <c r="B107" s="353" t="s">
        <v>446</v>
      </c>
      <c r="C107" s="354">
        <v>1</v>
      </c>
      <c r="D107" s="356" t="s">
        <v>628</v>
      </c>
      <c r="E107" s="352" t="s">
        <v>560</v>
      </c>
      <c r="F107" s="359">
        <v>4</v>
      </c>
      <c r="G107" s="39">
        <v>2</v>
      </c>
      <c r="H107" s="39">
        <v>4</v>
      </c>
      <c r="I107" s="347">
        <v>1</v>
      </c>
      <c r="J107" s="347">
        <v>2</v>
      </c>
      <c r="K107" s="347">
        <v>3</v>
      </c>
      <c r="L107" s="347">
        <v>4</v>
      </c>
      <c r="M107" s="347">
        <v>5</v>
      </c>
      <c r="N107" s="161">
        <f t="shared" si="18"/>
        <v>5</v>
      </c>
      <c r="O107" s="237">
        <v>11</v>
      </c>
      <c r="P107" s="237">
        <v>16</v>
      </c>
      <c r="Q107" s="160">
        <f t="shared" si="19"/>
        <v>6</v>
      </c>
      <c r="R107" s="160">
        <f t="shared" si="20"/>
        <v>60</v>
      </c>
      <c r="S107" s="162">
        <f t="shared" si="21"/>
        <v>2</v>
      </c>
      <c r="T107" s="163"/>
      <c r="U107" s="248">
        <f t="shared" si="22"/>
        <v>60</v>
      </c>
      <c r="V107" s="162" t="s">
        <v>433</v>
      </c>
      <c r="W107" s="241">
        <v>1</v>
      </c>
      <c r="X107" s="162">
        <f t="shared" si="23"/>
        <v>60</v>
      </c>
      <c r="Y107" s="119"/>
      <c r="Z107" s="321"/>
      <c r="AA107" s="121"/>
    </row>
    <row r="108" spans="1:27" s="14" customFormat="1" ht="17.25" customHeight="1">
      <c r="A108" s="355"/>
      <c r="B108" s="353" t="s">
        <v>447</v>
      </c>
      <c r="C108" s="354">
        <v>1</v>
      </c>
      <c r="D108" s="356" t="s">
        <v>462</v>
      </c>
      <c r="E108" s="352" t="s">
        <v>560</v>
      </c>
      <c r="F108" s="359">
        <v>4</v>
      </c>
      <c r="G108" s="39">
        <v>3</v>
      </c>
      <c r="H108" s="39">
        <v>7</v>
      </c>
      <c r="I108" s="347">
        <v>1</v>
      </c>
      <c r="J108" s="347">
        <v>2</v>
      </c>
      <c r="K108" s="347">
        <v>3</v>
      </c>
      <c r="L108" s="347">
        <v>4</v>
      </c>
      <c r="M108" s="347">
        <v>5</v>
      </c>
      <c r="N108" s="161">
        <f t="shared" si="18"/>
        <v>5</v>
      </c>
      <c r="O108" s="237">
        <v>11</v>
      </c>
      <c r="P108" s="237">
        <v>16</v>
      </c>
      <c r="Q108" s="160">
        <f t="shared" si="19"/>
        <v>6</v>
      </c>
      <c r="R108" s="160">
        <f t="shared" si="20"/>
        <v>60</v>
      </c>
      <c r="S108" s="162">
        <f t="shared" si="21"/>
        <v>2</v>
      </c>
      <c r="T108" s="163"/>
      <c r="U108" s="248">
        <f t="shared" si="22"/>
        <v>60</v>
      </c>
      <c r="V108" s="162" t="s">
        <v>433</v>
      </c>
      <c r="W108" s="241">
        <v>1</v>
      </c>
      <c r="X108" s="162">
        <f t="shared" si="23"/>
        <v>60</v>
      </c>
      <c r="Y108" s="373" t="s">
        <v>656</v>
      </c>
      <c r="Z108" s="321"/>
      <c r="AA108" s="121"/>
    </row>
    <row r="109" spans="1:27" s="14" customFormat="1" ht="17.25" customHeight="1">
      <c r="A109" s="355"/>
      <c r="B109" s="353" t="s">
        <v>448</v>
      </c>
      <c r="C109" s="354">
        <v>1</v>
      </c>
      <c r="D109" s="356" t="s">
        <v>462</v>
      </c>
      <c r="E109" s="352" t="s">
        <v>560</v>
      </c>
      <c r="F109" s="359">
        <v>4</v>
      </c>
      <c r="G109" s="39"/>
      <c r="H109" s="39">
        <v>5</v>
      </c>
      <c r="I109" s="347">
        <v>7</v>
      </c>
      <c r="J109" s="347">
        <v>8</v>
      </c>
      <c r="K109" s="347">
        <v>9</v>
      </c>
      <c r="L109" s="347">
        <v>10</v>
      </c>
      <c r="M109" s="347">
        <v>11</v>
      </c>
      <c r="N109" s="161">
        <f>COUNTIF(I109:M109,"&gt;=1")+IF(I109="C1.1",3)+IF(J109="C1.2",3)+IF(K109="C3",5)+IF(I109="C2.1",3)+IF(J109="C2.2",3)+IF(I109="C1",6)+IF(J109="C2",6)+IF(I109="C.1",5)+IF(J109="C.2",5)</f>
        <v>5</v>
      </c>
      <c r="O109" s="237">
        <v>11</v>
      </c>
      <c r="P109" s="237">
        <v>16</v>
      </c>
      <c r="Q109" s="160">
        <f>P109-O109+1</f>
        <v>6</v>
      </c>
      <c r="R109" s="160">
        <f>Q109*N109*S109</f>
        <v>30</v>
      </c>
      <c r="S109" s="162">
        <f>COUNTIF(G109:H109,"&gt;1")</f>
        <v>1</v>
      </c>
      <c r="T109" s="163"/>
      <c r="U109" s="248">
        <f>ROUND(IF(V109="TH",R109*0.75),1)+IF(V109="LT",R109)</f>
        <v>30</v>
      </c>
      <c r="V109" s="162" t="s">
        <v>433</v>
      </c>
      <c r="W109" s="241">
        <v>1</v>
      </c>
      <c r="X109" s="162">
        <f>W109*U109</f>
        <v>30</v>
      </c>
      <c r="Y109" s="373" t="s">
        <v>653</v>
      </c>
      <c r="Z109" s="321"/>
      <c r="AA109" s="121"/>
    </row>
    <row r="110" spans="1:27" s="14" customFormat="1" ht="17.25" customHeight="1">
      <c r="A110" s="355"/>
      <c r="B110" s="353" t="s">
        <v>448</v>
      </c>
      <c r="C110" s="354">
        <v>1</v>
      </c>
      <c r="D110" s="356" t="s">
        <v>462</v>
      </c>
      <c r="E110" s="352" t="s">
        <v>560</v>
      </c>
      <c r="F110" s="359">
        <v>4</v>
      </c>
      <c r="G110" s="39"/>
      <c r="H110" s="39">
        <v>7</v>
      </c>
      <c r="I110" s="347">
        <v>8</v>
      </c>
      <c r="J110" s="347">
        <v>9</v>
      </c>
      <c r="K110" s="347">
        <v>10</v>
      </c>
      <c r="L110" s="347">
        <v>11</v>
      </c>
      <c r="M110" s="347">
        <v>12</v>
      </c>
      <c r="N110" s="161">
        <f t="shared" si="18"/>
        <v>5</v>
      </c>
      <c r="O110" s="237">
        <v>11</v>
      </c>
      <c r="P110" s="237">
        <v>16</v>
      </c>
      <c r="Q110" s="160">
        <f t="shared" si="19"/>
        <v>6</v>
      </c>
      <c r="R110" s="160">
        <f t="shared" si="20"/>
        <v>30</v>
      </c>
      <c r="S110" s="162">
        <f t="shared" si="21"/>
        <v>1</v>
      </c>
      <c r="T110" s="163"/>
      <c r="U110" s="248">
        <f t="shared" si="22"/>
        <v>30</v>
      </c>
      <c r="V110" s="162" t="s">
        <v>433</v>
      </c>
      <c r="W110" s="241">
        <v>1</v>
      </c>
      <c r="X110" s="162">
        <f t="shared" si="23"/>
        <v>30</v>
      </c>
      <c r="Y110" s="373" t="s">
        <v>653</v>
      </c>
      <c r="Z110" s="321"/>
      <c r="AA110" s="121"/>
    </row>
    <row r="111" spans="1:27" s="14" customFormat="1" ht="20.25" customHeight="1">
      <c r="A111" s="355"/>
      <c r="B111" s="353" t="s">
        <v>449</v>
      </c>
      <c r="C111" s="354">
        <v>1</v>
      </c>
      <c r="D111" s="356" t="s">
        <v>518</v>
      </c>
      <c r="E111" s="352" t="s">
        <v>560</v>
      </c>
      <c r="F111" s="359">
        <v>4</v>
      </c>
      <c r="G111" s="39">
        <v>2</v>
      </c>
      <c r="H111" s="39"/>
      <c r="I111" s="347">
        <v>1</v>
      </c>
      <c r="J111" s="347">
        <v>2</v>
      </c>
      <c r="K111" s="347">
        <v>3</v>
      </c>
      <c r="L111" s="347">
        <v>4</v>
      </c>
      <c r="M111" s="347">
        <v>5</v>
      </c>
      <c r="N111" s="161">
        <f>COUNTIF(I111:M111,"&gt;=1")+IF(I111="C1.1",3)+IF(J111="C1.2",3)+IF(K111="C3",5)+IF(I111="C2.1",3)+IF(J111="C2.2",3)+IF(I111="C1",6)+IF(J111="C2",6)+IF(I111="C.1",5)+IF(J111="C.2",5)</f>
        <v>5</v>
      </c>
      <c r="O111" s="237">
        <v>11</v>
      </c>
      <c r="P111" s="237">
        <v>16</v>
      </c>
      <c r="Q111" s="160">
        <f>P111-O111+1</f>
        <v>6</v>
      </c>
      <c r="R111" s="160">
        <f>Q111*N111*S111</f>
        <v>30</v>
      </c>
      <c r="S111" s="162">
        <f>COUNTIF(G111:H111,"&gt;1")</f>
        <v>1</v>
      </c>
      <c r="T111" s="163"/>
      <c r="U111" s="248">
        <f>ROUND(IF(V111="TH",R111*0.75),1)+IF(V111="LT",R111)</f>
        <v>30</v>
      </c>
      <c r="V111" s="162" t="s">
        <v>433</v>
      </c>
      <c r="W111" s="241">
        <v>1</v>
      </c>
      <c r="X111" s="162">
        <f>W111*U111</f>
        <v>30</v>
      </c>
      <c r="Y111" s="119"/>
      <c r="Z111" s="321"/>
      <c r="AA111" s="121"/>
    </row>
    <row r="112" spans="1:27" s="14" customFormat="1" ht="20.25" customHeight="1">
      <c r="A112" s="355"/>
      <c r="B112" s="353" t="s">
        <v>449</v>
      </c>
      <c r="C112" s="354">
        <v>1</v>
      </c>
      <c r="D112" s="356" t="s">
        <v>518</v>
      </c>
      <c r="E112" s="352" t="s">
        <v>560</v>
      </c>
      <c r="F112" s="359">
        <v>4</v>
      </c>
      <c r="G112" s="39"/>
      <c r="H112" s="39">
        <v>5</v>
      </c>
      <c r="I112" s="347">
        <v>7</v>
      </c>
      <c r="J112" s="347">
        <v>8</v>
      </c>
      <c r="K112" s="347">
        <v>9</v>
      </c>
      <c r="L112" s="347">
        <v>10</v>
      </c>
      <c r="M112" s="347">
        <v>11</v>
      </c>
      <c r="N112" s="161">
        <f t="shared" si="18"/>
        <v>5</v>
      </c>
      <c r="O112" s="237">
        <v>11</v>
      </c>
      <c r="P112" s="237">
        <v>16</v>
      </c>
      <c r="Q112" s="160">
        <f t="shared" si="19"/>
        <v>6</v>
      </c>
      <c r="R112" s="160">
        <f t="shared" si="20"/>
        <v>30</v>
      </c>
      <c r="S112" s="162">
        <f t="shared" si="21"/>
        <v>1</v>
      </c>
      <c r="T112" s="163"/>
      <c r="U112" s="248">
        <f t="shared" si="22"/>
        <v>30</v>
      </c>
      <c r="V112" s="162" t="s">
        <v>433</v>
      </c>
      <c r="W112" s="241">
        <v>1</v>
      </c>
      <c r="X112" s="162">
        <f t="shared" si="23"/>
        <v>30</v>
      </c>
      <c r="Y112" s="119"/>
      <c r="Z112" s="321"/>
      <c r="AA112" s="121"/>
    </row>
    <row r="113" spans="1:27" s="14" customFormat="1" ht="20.25" customHeight="1">
      <c r="A113" s="355"/>
      <c r="B113" s="353" t="s">
        <v>452</v>
      </c>
      <c r="C113" s="354">
        <v>1</v>
      </c>
      <c r="D113" s="356" t="s">
        <v>465</v>
      </c>
      <c r="E113" s="360" t="s">
        <v>560</v>
      </c>
      <c r="F113" s="359">
        <v>4</v>
      </c>
      <c r="G113" s="39">
        <v>2</v>
      </c>
      <c r="H113" s="39">
        <v>7</v>
      </c>
      <c r="I113" s="347">
        <v>1</v>
      </c>
      <c r="J113" s="347">
        <v>2</v>
      </c>
      <c r="K113" s="347">
        <v>3</v>
      </c>
      <c r="L113" s="347">
        <v>4</v>
      </c>
      <c r="M113" s="347">
        <v>5</v>
      </c>
      <c r="N113" s="161">
        <f t="shared" si="18"/>
        <v>5</v>
      </c>
      <c r="O113" s="237">
        <v>11</v>
      </c>
      <c r="P113" s="237">
        <v>16</v>
      </c>
      <c r="Q113" s="160">
        <f t="shared" si="19"/>
        <v>6</v>
      </c>
      <c r="R113" s="160">
        <f t="shared" si="20"/>
        <v>60</v>
      </c>
      <c r="S113" s="162">
        <f t="shared" si="21"/>
        <v>2</v>
      </c>
      <c r="T113" s="163"/>
      <c r="U113" s="248">
        <f t="shared" si="22"/>
        <v>60</v>
      </c>
      <c r="V113" s="162" t="s">
        <v>433</v>
      </c>
      <c r="W113" s="241">
        <v>1</v>
      </c>
      <c r="X113" s="162">
        <f t="shared" si="23"/>
        <v>60</v>
      </c>
      <c r="Y113" s="119"/>
      <c r="Z113" s="321"/>
      <c r="AA113" s="121"/>
    </row>
    <row r="114" spans="1:27" s="14" customFormat="1" ht="17.25" customHeight="1">
      <c r="A114" s="355"/>
      <c r="B114" s="353" t="s">
        <v>455</v>
      </c>
      <c r="C114" s="354">
        <v>1</v>
      </c>
      <c r="D114" s="356" t="s">
        <v>628</v>
      </c>
      <c r="E114" s="360" t="s">
        <v>560</v>
      </c>
      <c r="F114" s="359">
        <v>3</v>
      </c>
      <c r="G114" s="39">
        <v>3</v>
      </c>
      <c r="H114" s="39"/>
      <c r="I114" s="347">
        <v>7</v>
      </c>
      <c r="J114" s="347">
        <v>8</v>
      </c>
      <c r="K114" s="347">
        <v>9</v>
      </c>
      <c r="L114" s="347">
        <v>10</v>
      </c>
      <c r="M114" s="347">
        <v>11</v>
      </c>
      <c r="N114" s="161">
        <f>COUNTIF(I114:M114,"&gt;=1")+IF(I114="C1.1",3)+IF(J114="C1.2",3)+IF(K114="C3",5)+IF(I114="C2.1",3)+IF(J114="C2.2",3)+IF(I114="C1",6)+IF(J114="C2",6)+IF(I114="C.1",5)+IF(J114="C.2",5)</f>
        <v>5</v>
      </c>
      <c r="O114" s="237">
        <v>11</v>
      </c>
      <c r="P114" s="237">
        <v>14</v>
      </c>
      <c r="Q114" s="160">
        <f>P114-O114+1</f>
        <v>4</v>
      </c>
      <c r="R114" s="160">
        <f>Q114*N114*S114</f>
        <v>20</v>
      </c>
      <c r="S114" s="162">
        <f>COUNTIF(G114:H114,"&gt;1")</f>
        <v>1</v>
      </c>
      <c r="T114" s="163"/>
      <c r="U114" s="248">
        <f>ROUND(IF(V114="TH",R114*0.75),1)+IF(V114="LT",R114)</f>
        <v>20</v>
      </c>
      <c r="V114" s="162" t="s">
        <v>433</v>
      </c>
      <c r="W114" s="241">
        <v>1</v>
      </c>
      <c r="X114" s="162">
        <f>W114*U114</f>
        <v>20</v>
      </c>
      <c r="Y114" s="119"/>
      <c r="Z114" s="321"/>
      <c r="AA114" s="121"/>
    </row>
    <row r="115" spans="1:27" s="14" customFormat="1" ht="17.25" customHeight="1">
      <c r="A115" s="355"/>
      <c r="B115" s="353" t="s">
        <v>455</v>
      </c>
      <c r="C115" s="354">
        <v>1</v>
      </c>
      <c r="D115" s="356" t="s">
        <v>628</v>
      </c>
      <c r="E115" s="360" t="s">
        <v>560</v>
      </c>
      <c r="F115" s="359">
        <v>3</v>
      </c>
      <c r="G115" s="39">
        <v>6</v>
      </c>
      <c r="H115" s="39"/>
      <c r="I115" s="347">
        <v>1</v>
      </c>
      <c r="J115" s="347">
        <v>2</v>
      </c>
      <c r="K115" s="347">
        <v>3</v>
      </c>
      <c r="L115" s="347">
        <v>4</v>
      </c>
      <c r="M115" s="347">
        <v>5</v>
      </c>
      <c r="N115" s="161">
        <f t="shared" si="18"/>
        <v>5</v>
      </c>
      <c r="O115" s="237">
        <v>11</v>
      </c>
      <c r="P115" s="237">
        <v>15</v>
      </c>
      <c r="Q115" s="160">
        <f>P115-O115+1</f>
        <v>5</v>
      </c>
      <c r="R115" s="160">
        <f t="shared" si="20"/>
        <v>25</v>
      </c>
      <c r="S115" s="162">
        <f t="shared" si="21"/>
        <v>1</v>
      </c>
      <c r="T115" s="163"/>
      <c r="U115" s="248">
        <f t="shared" si="22"/>
        <v>25</v>
      </c>
      <c r="V115" s="162" t="s">
        <v>433</v>
      </c>
      <c r="W115" s="241">
        <v>1</v>
      </c>
      <c r="X115" s="162">
        <f t="shared" si="23"/>
        <v>25</v>
      </c>
      <c r="Y115" s="119"/>
      <c r="Z115" s="321"/>
      <c r="AA115" s="121"/>
    </row>
    <row r="116" spans="1:27" s="14" customFormat="1" ht="20.25" customHeight="1">
      <c r="A116" s="355"/>
      <c r="B116" s="353" t="s">
        <v>454</v>
      </c>
      <c r="C116" s="354">
        <v>1</v>
      </c>
      <c r="D116" s="356" t="s">
        <v>628</v>
      </c>
      <c r="E116" s="360" t="s">
        <v>560</v>
      </c>
      <c r="F116" s="359">
        <v>4</v>
      </c>
      <c r="G116" s="39">
        <v>2</v>
      </c>
      <c r="H116" s="39">
        <v>4</v>
      </c>
      <c r="I116" s="347">
        <v>7</v>
      </c>
      <c r="J116" s="347">
        <v>8</v>
      </c>
      <c r="K116" s="347">
        <v>9</v>
      </c>
      <c r="L116" s="347">
        <v>10</v>
      </c>
      <c r="M116" s="347">
        <v>11</v>
      </c>
      <c r="N116" s="161">
        <f t="shared" si="18"/>
        <v>5</v>
      </c>
      <c r="O116" s="237">
        <v>11</v>
      </c>
      <c r="P116" s="237">
        <v>16</v>
      </c>
      <c r="Q116" s="160">
        <f>P116-O116+1</f>
        <v>6</v>
      </c>
      <c r="R116" s="160">
        <f>Q116*N116*S116</f>
        <v>60</v>
      </c>
      <c r="S116" s="162">
        <f>COUNTIF(G116:H116,"&gt;1")</f>
        <v>2</v>
      </c>
      <c r="T116" s="163"/>
      <c r="U116" s="248">
        <f>ROUND(IF(V116="TH",R116*0.75),1)+IF(V116="LT",R116)</f>
        <v>60</v>
      </c>
      <c r="V116" s="162" t="s">
        <v>433</v>
      </c>
      <c r="W116" s="241">
        <v>1</v>
      </c>
      <c r="X116" s="162">
        <f t="shared" si="23"/>
        <v>60</v>
      </c>
      <c r="Y116" s="119"/>
      <c r="Z116" s="321"/>
      <c r="AA116" s="121"/>
    </row>
    <row r="117" spans="1:27" s="14" customFormat="1" ht="18.75" customHeight="1">
      <c r="A117" s="355"/>
      <c r="B117" s="353" t="s">
        <v>573</v>
      </c>
      <c r="C117" s="354">
        <v>1</v>
      </c>
      <c r="D117" s="356" t="s">
        <v>628</v>
      </c>
      <c r="E117" s="360" t="s">
        <v>560</v>
      </c>
      <c r="F117" s="359">
        <v>3</v>
      </c>
      <c r="G117" s="39">
        <v>3</v>
      </c>
      <c r="H117" s="39"/>
      <c r="I117" s="347">
        <v>9</v>
      </c>
      <c r="J117" s="347">
        <v>10</v>
      </c>
      <c r="K117" s="347">
        <v>11</v>
      </c>
      <c r="L117" s="347"/>
      <c r="M117" s="347"/>
      <c r="N117" s="161">
        <f>COUNTIF(I117:M117,"&gt;=1")+IF(I117="C1.1",3)+IF(J117="C1.2",3)+IF(K117="C3",5)+IF(I117="C2.1",3)+IF(J117="C2.2",3)+IF(I117="C1",6)+IF(J117="C2",6)+IF(I117="C.1",5)+IF(J117="C.2",5)</f>
        <v>3</v>
      </c>
      <c r="O117" s="237">
        <v>1</v>
      </c>
      <c r="P117" s="237">
        <v>9</v>
      </c>
      <c r="Q117" s="160">
        <f>P117-O117+1+IF(O117=20,-3)</f>
        <v>9</v>
      </c>
      <c r="R117" s="160">
        <f>Q117*N117*S117</f>
        <v>27</v>
      </c>
      <c r="S117" s="162">
        <f>COUNTIF(G117:H117,"&gt;1")</f>
        <v>1</v>
      </c>
      <c r="T117" s="163"/>
      <c r="U117" s="248">
        <f>ROUND(IF(V117="TH",R117*0.75),1)+IF(V117="LT",R117)</f>
        <v>27</v>
      </c>
      <c r="V117" s="162" t="s">
        <v>433</v>
      </c>
      <c r="W117" s="241">
        <v>1</v>
      </c>
      <c r="X117" s="162">
        <f>W117*U117</f>
        <v>27</v>
      </c>
      <c r="Y117" s="119"/>
      <c r="Z117" s="321"/>
      <c r="AA117" s="121"/>
    </row>
    <row r="118" spans="1:27" s="14" customFormat="1" ht="18.75" customHeight="1">
      <c r="A118" s="355"/>
      <c r="B118" s="353" t="s">
        <v>573</v>
      </c>
      <c r="C118" s="354">
        <v>1</v>
      </c>
      <c r="D118" s="356" t="s">
        <v>628</v>
      </c>
      <c r="E118" s="360" t="s">
        <v>560</v>
      </c>
      <c r="F118" s="359">
        <v>3</v>
      </c>
      <c r="G118" s="39"/>
      <c r="H118" s="39">
        <v>5</v>
      </c>
      <c r="I118" s="347">
        <v>1</v>
      </c>
      <c r="J118" s="347">
        <v>2</v>
      </c>
      <c r="K118" s="347"/>
      <c r="L118" s="347"/>
      <c r="M118" s="347"/>
      <c r="N118" s="161">
        <f t="shared" si="18"/>
        <v>2</v>
      </c>
      <c r="O118" s="237">
        <v>1</v>
      </c>
      <c r="P118" s="237">
        <v>9</v>
      </c>
      <c r="Q118" s="160">
        <f>P118-O118+1+IF(O118=20,-3)</f>
        <v>9</v>
      </c>
      <c r="R118" s="160">
        <f>Q118*N118*S118-1</f>
        <v>17</v>
      </c>
      <c r="S118" s="162">
        <f>COUNTIF(G118:H118,"&gt;1")</f>
        <v>1</v>
      </c>
      <c r="T118" s="163"/>
      <c r="U118" s="248">
        <f>ROUND(IF(V118="TH",R118*0.75),1)+IF(V118="LT",R118)</f>
        <v>17</v>
      </c>
      <c r="V118" s="162" t="s">
        <v>433</v>
      </c>
      <c r="W118" s="241">
        <v>1</v>
      </c>
      <c r="X118" s="162">
        <f t="shared" si="23"/>
        <v>17</v>
      </c>
      <c r="Y118" s="119"/>
      <c r="Z118" s="321"/>
      <c r="AA118" s="121"/>
    </row>
    <row r="119" spans="1:27" s="14" customFormat="1" ht="18.75" customHeight="1">
      <c r="A119" s="355"/>
      <c r="B119" s="353" t="s">
        <v>657</v>
      </c>
      <c r="C119" s="354">
        <v>1</v>
      </c>
      <c r="D119" s="356" t="s">
        <v>628</v>
      </c>
      <c r="E119" s="360" t="s">
        <v>560</v>
      </c>
      <c r="F119" s="359">
        <v>3</v>
      </c>
      <c r="G119" s="39"/>
      <c r="H119" s="39"/>
      <c r="I119" s="347">
        <v>1</v>
      </c>
      <c r="J119" s="347">
        <v>2</v>
      </c>
      <c r="K119" s="347">
        <v>3</v>
      </c>
      <c r="L119" s="347">
        <v>4</v>
      </c>
      <c r="M119" s="347">
        <v>5</v>
      </c>
      <c r="N119" s="161">
        <f t="shared" si="18"/>
        <v>5</v>
      </c>
      <c r="O119" s="237">
        <v>1</v>
      </c>
      <c r="P119" s="237">
        <v>9</v>
      </c>
      <c r="Q119" s="160">
        <f>P119-O119+1+IF(O119=20,-3)</f>
        <v>9</v>
      </c>
      <c r="R119" s="160">
        <f>Q119*N119*S119</f>
        <v>0</v>
      </c>
      <c r="S119" s="162">
        <f>COUNTIF(G119:H119,"&gt;1")</f>
        <v>0</v>
      </c>
      <c r="T119" s="163"/>
      <c r="U119" s="248">
        <f>ROUND(IF(V119="TH",R119*0.75),1)+IF(V119="LT",R119)</f>
        <v>0</v>
      </c>
      <c r="V119" s="162" t="s">
        <v>433</v>
      </c>
      <c r="W119" s="241">
        <v>1</v>
      </c>
      <c r="X119" s="162">
        <f t="shared" si="23"/>
        <v>0</v>
      </c>
      <c r="Y119" s="119"/>
      <c r="Z119" s="321"/>
      <c r="AA119" s="121"/>
    </row>
    <row r="120" spans="1:27" s="14" customFormat="1" ht="18.75" customHeight="1">
      <c r="A120" s="355"/>
      <c r="B120" s="353" t="s">
        <v>658</v>
      </c>
      <c r="C120" s="354">
        <v>1</v>
      </c>
      <c r="D120" s="356" t="s">
        <v>518</v>
      </c>
      <c r="E120" s="360" t="s">
        <v>560</v>
      </c>
      <c r="F120" s="359">
        <v>3</v>
      </c>
      <c r="G120" s="39">
        <v>2</v>
      </c>
      <c r="H120" s="39"/>
      <c r="I120" s="347">
        <v>1</v>
      </c>
      <c r="J120" s="347">
        <v>2</v>
      </c>
      <c r="K120" s="347">
        <v>3</v>
      </c>
      <c r="L120" s="347"/>
      <c r="M120" s="347"/>
      <c r="N120" s="161">
        <f t="shared" si="18"/>
        <v>3</v>
      </c>
      <c r="O120" s="237">
        <v>1</v>
      </c>
      <c r="P120" s="237">
        <v>10</v>
      </c>
      <c r="Q120" s="160">
        <f>P120-O120+1+IF(O120=20,-3)</f>
        <v>10</v>
      </c>
      <c r="R120" s="160">
        <f>Q120*N120*S120</f>
        <v>30</v>
      </c>
      <c r="S120" s="162">
        <f>COUNTIF(G120:H120,"&gt;1")</f>
        <v>1</v>
      </c>
      <c r="T120" s="163"/>
      <c r="U120" s="248">
        <f>ROUND(IF(V120="TH",R120*0.75),1)+IF(V120="LT",R120)</f>
        <v>30</v>
      </c>
      <c r="V120" s="162" t="s">
        <v>433</v>
      </c>
      <c r="W120" s="241">
        <v>1</v>
      </c>
      <c r="X120" s="162">
        <f t="shared" si="23"/>
        <v>30</v>
      </c>
      <c r="Y120" s="119"/>
      <c r="Z120" s="321"/>
      <c r="AA120" s="121"/>
    </row>
    <row r="121" spans="1:27" s="14" customFormat="1" ht="18.75" customHeight="1">
      <c r="A121" s="355"/>
      <c r="B121" s="353" t="s">
        <v>658</v>
      </c>
      <c r="C121" s="354">
        <v>1</v>
      </c>
      <c r="D121" s="356" t="s">
        <v>518</v>
      </c>
      <c r="E121" s="360" t="s">
        <v>560</v>
      </c>
      <c r="F121" s="359">
        <v>3</v>
      </c>
      <c r="G121" s="39"/>
      <c r="H121" s="39">
        <v>4</v>
      </c>
      <c r="I121" s="347">
        <v>1</v>
      </c>
      <c r="J121" s="347">
        <v>2</v>
      </c>
      <c r="K121" s="347">
        <v>3</v>
      </c>
      <c r="L121" s="347"/>
      <c r="M121" s="347"/>
      <c r="N121" s="161">
        <f t="shared" si="18"/>
        <v>3</v>
      </c>
      <c r="O121" s="237">
        <v>1</v>
      </c>
      <c r="P121" s="237">
        <v>5</v>
      </c>
      <c r="Q121" s="160">
        <f t="shared" ref="Q121:Q153" si="24">P121-O121+1+IF(O121=20,-3)</f>
        <v>5</v>
      </c>
      <c r="R121" s="160">
        <f t="shared" ref="R121:R184" si="25">Q121*N121*S121</f>
        <v>15</v>
      </c>
      <c r="S121" s="162">
        <f t="shared" ref="S121:S184" si="26">COUNTIF(G121:H121,"&gt;1")</f>
        <v>1</v>
      </c>
      <c r="T121" s="163"/>
      <c r="U121" s="248">
        <f t="shared" ref="U121:U184" si="27">ROUND(IF(V121="TH",R121*0.75),1)+IF(V121="LT",R121)</f>
        <v>15</v>
      </c>
      <c r="V121" s="162" t="s">
        <v>433</v>
      </c>
      <c r="W121" s="241">
        <v>1</v>
      </c>
      <c r="X121" s="162">
        <f t="shared" si="23"/>
        <v>15</v>
      </c>
      <c r="Y121" s="119"/>
      <c r="Z121" s="321"/>
      <c r="AA121" s="121"/>
    </row>
    <row r="122" spans="1:27" s="14" customFormat="1" ht="18.75" customHeight="1">
      <c r="A122" s="355"/>
      <c r="B122" s="353" t="s">
        <v>659</v>
      </c>
      <c r="C122" s="354">
        <v>1</v>
      </c>
      <c r="D122" s="356" t="s">
        <v>518</v>
      </c>
      <c r="E122" s="360" t="s">
        <v>560</v>
      </c>
      <c r="F122" s="359">
        <v>3</v>
      </c>
      <c r="G122" s="39">
        <v>2</v>
      </c>
      <c r="H122" s="39"/>
      <c r="I122" s="347">
        <v>4</v>
      </c>
      <c r="J122" s="347">
        <v>5</v>
      </c>
      <c r="K122" s="347">
        <v>6</v>
      </c>
      <c r="L122" s="347"/>
      <c r="M122" s="347"/>
      <c r="N122" s="161">
        <f t="shared" si="18"/>
        <v>3</v>
      </c>
      <c r="O122" s="237">
        <v>1</v>
      </c>
      <c r="P122" s="237">
        <v>10</v>
      </c>
      <c r="Q122" s="160">
        <f>P122-O122+1+IF(O122=20,-3)</f>
        <v>10</v>
      </c>
      <c r="R122" s="160">
        <f>Q122*N122*S122</f>
        <v>30</v>
      </c>
      <c r="S122" s="162">
        <f>COUNTIF(G122:H122,"&gt;1")</f>
        <v>1</v>
      </c>
      <c r="T122" s="163"/>
      <c r="U122" s="248">
        <f>ROUND(IF(V122="TH",R122*0.75),1)+IF(V122="LT",R122)</f>
        <v>30</v>
      </c>
      <c r="V122" s="162" t="s">
        <v>433</v>
      </c>
      <c r="W122" s="241">
        <v>1</v>
      </c>
      <c r="X122" s="162">
        <f t="shared" si="23"/>
        <v>30</v>
      </c>
      <c r="Y122" s="119"/>
      <c r="Z122" s="321"/>
      <c r="AA122" s="121"/>
    </row>
    <row r="123" spans="1:27" s="14" customFormat="1" ht="18.75" customHeight="1">
      <c r="A123" s="355"/>
      <c r="B123" s="353" t="s">
        <v>659</v>
      </c>
      <c r="C123" s="354">
        <v>1</v>
      </c>
      <c r="D123" s="356" t="s">
        <v>518</v>
      </c>
      <c r="E123" s="360" t="s">
        <v>560</v>
      </c>
      <c r="F123" s="359">
        <v>3</v>
      </c>
      <c r="G123" s="39"/>
      <c r="H123" s="39">
        <v>4</v>
      </c>
      <c r="I123" s="347">
        <v>4</v>
      </c>
      <c r="J123" s="347">
        <v>5</v>
      </c>
      <c r="K123" s="347">
        <v>6</v>
      </c>
      <c r="L123" s="347"/>
      <c r="M123" s="347"/>
      <c r="N123" s="161">
        <f t="shared" si="18"/>
        <v>3</v>
      </c>
      <c r="O123" s="237">
        <v>1</v>
      </c>
      <c r="P123" s="237">
        <v>5</v>
      </c>
      <c r="Q123" s="160">
        <f t="shared" si="24"/>
        <v>5</v>
      </c>
      <c r="R123" s="160">
        <f t="shared" si="25"/>
        <v>15</v>
      </c>
      <c r="S123" s="162">
        <f t="shared" si="26"/>
        <v>1</v>
      </c>
      <c r="T123" s="163"/>
      <c r="U123" s="248">
        <f t="shared" si="27"/>
        <v>15</v>
      </c>
      <c r="V123" s="162" t="s">
        <v>433</v>
      </c>
      <c r="W123" s="241">
        <v>1</v>
      </c>
      <c r="X123" s="162">
        <f t="shared" si="23"/>
        <v>15</v>
      </c>
      <c r="Y123" s="119"/>
      <c r="Z123" s="321"/>
      <c r="AA123" s="121"/>
    </row>
    <row r="124" spans="1:27" s="14" customFormat="1" ht="18.75" customHeight="1">
      <c r="A124" s="355"/>
      <c r="B124" s="353" t="s">
        <v>660</v>
      </c>
      <c r="C124" s="354">
        <v>1</v>
      </c>
      <c r="D124" s="356" t="s">
        <v>661</v>
      </c>
      <c r="E124" s="360" t="s">
        <v>560</v>
      </c>
      <c r="F124" s="359">
        <v>3</v>
      </c>
      <c r="G124" s="39">
        <v>3</v>
      </c>
      <c r="H124" s="39"/>
      <c r="I124" s="347">
        <v>1</v>
      </c>
      <c r="J124" s="347">
        <v>2</v>
      </c>
      <c r="K124" s="347">
        <v>3</v>
      </c>
      <c r="L124" s="347"/>
      <c r="M124" s="347"/>
      <c r="N124" s="161">
        <f t="shared" si="18"/>
        <v>3</v>
      </c>
      <c r="O124" s="237">
        <v>1</v>
      </c>
      <c r="P124" s="237">
        <v>5</v>
      </c>
      <c r="Q124" s="160">
        <f>P124-O124+1+IF(O124=20,-3)</f>
        <v>5</v>
      </c>
      <c r="R124" s="160">
        <f>Q124*N124*S124</f>
        <v>15</v>
      </c>
      <c r="S124" s="162">
        <f>COUNTIF(G124:H124,"&gt;1")</f>
        <v>1</v>
      </c>
      <c r="T124" s="163"/>
      <c r="U124" s="248">
        <f>ROUND(IF(V124="TH",R124*0.75),1)+IF(V124="LT",R124)</f>
        <v>15</v>
      </c>
      <c r="V124" s="162" t="s">
        <v>433</v>
      </c>
      <c r="W124" s="241">
        <v>1</v>
      </c>
      <c r="X124" s="162">
        <f t="shared" si="23"/>
        <v>15</v>
      </c>
      <c r="Y124" s="119"/>
      <c r="Z124" s="321"/>
      <c r="AA124" s="121"/>
    </row>
    <row r="125" spans="1:27" s="14" customFormat="1" ht="18.75" customHeight="1">
      <c r="A125" s="355"/>
      <c r="B125" s="353" t="s">
        <v>660</v>
      </c>
      <c r="C125" s="354">
        <v>1</v>
      </c>
      <c r="D125" s="356" t="s">
        <v>661</v>
      </c>
      <c r="E125" s="360" t="s">
        <v>560</v>
      </c>
      <c r="F125" s="359">
        <v>3</v>
      </c>
      <c r="G125" s="39"/>
      <c r="H125" s="39">
        <v>7</v>
      </c>
      <c r="I125" s="347">
        <v>1</v>
      </c>
      <c r="J125" s="347">
        <v>2</v>
      </c>
      <c r="K125" s="347">
        <v>3</v>
      </c>
      <c r="L125" s="347"/>
      <c r="M125" s="347"/>
      <c r="N125" s="161">
        <f t="shared" si="18"/>
        <v>3</v>
      </c>
      <c r="O125" s="237">
        <v>1</v>
      </c>
      <c r="P125" s="237">
        <v>10</v>
      </c>
      <c r="Q125" s="160">
        <f t="shared" si="24"/>
        <v>10</v>
      </c>
      <c r="R125" s="160">
        <f t="shared" si="25"/>
        <v>30</v>
      </c>
      <c r="S125" s="162">
        <f t="shared" si="26"/>
        <v>1</v>
      </c>
      <c r="T125" s="163"/>
      <c r="U125" s="248">
        <f t="shared" si="27"/>
        <v>30</v>
      </c>
      <c r="V125" s="162" t="s">
        <v>433</v>
      </c>
      <c r="W125" s="241">
        <v>1</v>
      </c>
      <c r="X125" s="162">
        <f t="shared" si="23"/>
        <v>30</v>
      </c>
      <c r="Y125" s="119"/>
      <c r="Z125" s="321"/>
      <c r="AA125" s="121"/>
    </row>
    <row r="126" spans="1:27" s="14" customFormat="1" ht="18.75" customHeight="1">
      <c r="A126" s="355"/>
      <c r="B126" s="353" t="s">
        <v>662</v>
      </c>
      <c r="C126" s="354">
        <v>1</v>
      </c>
      <c r="D126" s="356" t="s">
        <v>661</v>
      </c>
      <c r="E126" s="360" t="s">
        <v>560</v>
      </c>
      <c r="F126" s="359">
        <v>3</v>
      </c>
      <c r="G126" s="39">
        <v>3</v>
      </c>
      <c r="H126" s="39"/>
      <c r="I126" s="347">
        <v>4</v>
      </c>
      <c r="J126" s="347">
        <v>5</v>
      </c>
      <c r="K126" s="347">
        <v>6</v>
      </c>
      <c r="L126" s="347"/>
      <c r="M126" s="347"/>
      <c r="N126" s="161">
        <f t="shared" si="18"/>
        <v>3</v>
      </c>
      <c r="O126" s="237">
        <v>1</v>
      </c>
      <c r="P126" s="237">
        <v>5</v>
      </c>
      <c r="Q126" s="160">
        <f>P126-O126+1+IF(O126=20,-3)</f>
        <v>5</v>
      </c>
      <c r="R126" s="160">
        <f>Q126*N126*S126</f>
        <v>15</v>
      </c>
      <c r="S126" s="162">
        <f>COUNTIF(G126:H126,"&gt;1")</f>
        <v>1</v>
      </c>
      <c r="T126" s="163"/>
      <c r="U126" s="248">
        <f>ROUND(IF(V126="TH",R126*0.75),1)+IF(V126="LT",R126)</f>
        <v>15</v>
      </c>
      <c r="V126" s="162" t="s">
        <v>433</v>
      </c>
      <c r="W126" s="241">
        <v>1</v>
      </c>
      <c r="X126" s="162">
        <f t="shared" si="23"/>
        <v>15</v>
      </c>
      <c r="Y126" s="119"/>
      <c r="Z126" s="321"/>
      <c r="AA126" s="121"/>
    </row>
    <row r="127" spans="1:27" s="14" customFormat="1" ht="18.75" customHeight="1">
      <c r="A127" s="355"/>
      <c r="B127" s="353" t="s">
        <v>662</v>
      </c>
      <c r="C127" s="354">
        <v>1</v>
      </c>
      <c r="D127" s="356" t="s">
        <v>661</v>
      </c>
      <c r="E127" s="360" t="s">
        <v>560</v>
      </c>
      <c r="F127" s="359">
        <v>3</v>
      </c>
      <c r="G127" s="39"/>
      <c r="H127" s="39">
        <v>7</v>
      </c>
      <c r="I127" s="347">
        <v>4</v>
      </c>
      <c r="J127" s="347">
        <v>5</v>
      </c>
      <c r="K127" s="347">
        <v>6</v>
      </c>
      <c r="L127" s="347"/>
      <c r="M127" s="347"/>
      <c r="N127" s="161">
        <f t="shared" si="18"/>
        <v>3</v>
      </c>
      <c r="O127" s="237">
        <v>1</v>
      </c>
      <c r="P127" s="237">
        <v>10</v>
      </c>
      <c r="Q127" s="160">
        <f t="shared" si="24"/>
        <v>10</v>
      </c>
      <c r="R127" s="160">
        <f t="shared" si="25"/>
        <v>30</v>
      </c>
      <c r="S127" s="162">
        <f t="shared" si="26"/>
        <v>1</v>
      </c>
      <c r="T127" s="163"/>
      <c r="U127" s="248">
        <f t="shared" si="27"/>
        <v>30</v>
      </c>
      <c r="V127" s="162" t="s">
        <v>433</v>
      </c>
      <c r="W127" s="241">
        <v>1</v>
      </c>
      <c r="X127" s="162">
        <f t="shared" si="23"/>
        <v>30</v>
      </c>
      <c r="Y127" s="119"/>
      <c r="Z127" s="321"/>
      <c r="AA127" s="121"/>
    </row>
    <row r="128" spans="1:27" s="14" customFormat="1" ht="18.75" customHeight="1">
      <c r="A128" s="355"/>
      <c r="B128" s="353" t="s">
        <v>663</v>
      </c>
      <c r="C128" s="354">
        <v>1</v>
      </c>
      <c r="D128" s="356" t="s">
        <v>462</v>
      </c>
      <c r="E128" s="360" t="s">
        <v>560</v>
      </c>
      <c r="F128" s="359">
        <v>3</v>
      </c>
      <c r="G128" s="39"/>
      <c r="H128" s="39">
        <v>5</v>
      </c>
      <c r="I128" s="347">
        <v>1</v>
      </c>
      <c r="J128" s="347">
        <v>2</v>
      </c>
      <c r="K128" s="347">
        <v>3</v>
      </c>
      <c r="L128" s="347"/>
      <c r="M128" s="347"/>
      <c r="N128" s="161">
        <f t="shared" si="18"/>
        <v>3</v>
      </c>
      <c r="O128" s="237">
        <v>1</v>
      </c>
      <c r="P128" s="237">
        <v>10</v>
      </c>
      <c r="Q128" s="160">
        <f>P128-O128+1+IF(O128=20,-3)</f>
        <v>10</v>
      </c>
      <c r="R128" s="160">
        <f>Q128*N128*S128</f>
        <v>30</v>
      </c>
      <c r="S128" s="162">
        <f>COUNTIF(G128:H128,"&gt;1")</f>
        <v>1</v>
      </c>
      <c r="T128" s="163"/>
      <c r="U128" s="248">
        <f>ROUND(IF(V128="TH",R128*0.75),1)+IF(V128="LT",R128)</f>
        <v>30</v>
      </c>
      <c r="V128" s="162" t="s">
        <v>433</v>
      </c>
      <c r="W128" s="241">
        <v>1</v>
      </c>
      <c r="X128" s="162">
        <f t="shared" si="23"/>
        <v>30</v>
      </c>
      <c r="Y128" s="119"/>
      <c r="Z128" s="321"/>
      <c r="AA128" s="121"/>
    </row>
    <row r="129" spans="1:27" s="14" customFormat="1" ht="18.75" customHeight="1">
      <c r="A129" s="355"/>
      <c r="B129" s="353" t="s">
        <v>663</v>
      </c>
      <c r="C129" s="354">
        <v>1</v>
      </c>
      <c r="D129" s="356" t="s">
        <v>462</v>
      </c>
      <c r="E129" s="360" t="s">
        <v>560</v>
      </c>
      <c r="F129" s="359">
        <v>3</v>
      </c>
      <c r="G129" s="39"/>
      <c r="H129" s="39">
        <v>7</v>
      </c>
      <c r="I129" s="347">
        <v>1</v>
      </c>
      <c r="J129" s="347">
        <v>2</v>
      </c>
      <c r="K129" s="347">
        <v>3</v>
      </c>
      <c r="L129" s="347"/>
      <c r="M129" s="347"/>
      <c r="N129" s="161">
        <f t="shared" si="18"/>
        <v>3</v>
      </c>
      <c r="O129" s="237">
        <v>1</v>
      </c>
      <c r="P129" s="237">
        <v>5</v>
      </c>
      <c r="Q129" s="160">
        <f t="shared" si="24"/>
        <v>5</v>
      </c>
      <c r="R129" s="160">
        <f t="shared" si="25"/>
        <v>15</v>
      </c>
      <c r="S129" s="162">
        <f t="shared" si="26"/>
        <v>1</v>
      </c>
      <c r="T129" s="163"/>
      <c r="U129" s="248">
        <f t="shared" si="27"/>
        <v>15</v>
      </c>
      <c r="V129" s="162" t="s">
        <v>433</v>
      </c>
      <c r="W129" s="241">
        <v>1</v>
      </c>
      <c r="X129" s="162">
        <f t="shared" si="23"/>
        <v>15</v>
      </c>
      <c r="Y129" s="119"/>
      <c r="Z129" s="321"/>
      <c r="AA129" s="121"/>
    </row>
    <row r="130" spans="1:27" s="14" customFormat="1" ht="18.75" customHeight="1">
      <c r="A130" s="355"/>
      <c r="B130" s="353" t="s">
        <v>664</v>
      </c>
      <c r="C130" s="354">
        <v>1</v>
      </c>
      <c r="D130" s="356" t="s">
        <v>462</v>
      </c>
      <c r="E130" s="360" t="s">
        <v>560</v>
      </c>
      <c r="F130" s="359">
        <v>3</v>
      </c>
      <c r="G130" s="39"/>
      <c r="H130" s="39">
        <v>5</v>
      </c>
      <c r="I130" s="347">
        <v>4</v>
      </c>
      <c r="J130" s="347">
        <v>5</v>
      </c>
      <c r="K130" s="347">
        <v>6</v>
      </c>
      <c r="L130" s="347"/>
      <c r="M130" s="347"/>
      <c r="N130" s="161">
        <f t="shared" si="18"/>
        <v>3</v>
      </c>
      <c r="O130" s="237">
        <v>1</v>
      </c>
      <c r="P130" s="237">
        <v>10</v>
      </c>
      <c r="Q130" s="160">
        <f>P130-O130+1+IF(O130=20,-3)</f>
        <v>10</v>
      </c>
      <c r="R130" s="160">
        <f>Q130*N130*S130</f>
        <v>30</v>
      </c>
      <c r="S130" s="162">
        <f>COUNTIF(G130:H130,"&gt;1")</f>
        <v>1</v>
      </c>
      <c r="T130" s="163"/>
      <c r="U130" s="248">
        <f>ROUND(IF(V130="TH",R130*0.75),1)+IF(V130="LT",R130)</f>
        <v>30</v>
      </c>
      <c r="V130" s="162" t="s">
        <v>433</v>
      </c>
      <c r="W130" s="241">
        <v>1</v>
      </c>
      <c r="X130" s="162">
        <f t="shared" si="23"/>
        <v>30</v>
      </c>
      <c r="Y130" s="119"/>
      <c r="Z130" s="321"/>
      <c r="AA130" s="121"/>
    </row>
    <row r="131" spans="1:27" s="14" customFormat="1" ht="18.75" customHeight="1">
      <c r="A131" s="355"/>
      <c r="B131" s="353" t="s">
        <v>664</v>
      </c>
      <c r="C131" s="354">
        <v>1</v>
      </c>
      <c r="D131" s="356" t="s">
        <v>462</v>
      </c>
      <c r="E131" s="360" t="s">
        <v>560</v>
      </c>
      <c r="F131" s="359">
        <v>3</v>
      </c>
      <c r="G131" s="39"/>
      <c r="H131" s="39">
        <v>7</v>
      </c>
      <c r="I131" s="347">
        <v>4</v>
      </c>
      <c r="J131" s="347">
        <v>5</v>
      </c>
      <c r="K131" s="347">
        <v>6</v>
      </c>
      <c r="L131" s="347"/>
      <c r="M131" s="347"/>
      <c r="N131" s="161">
        <f t="shared" si="18"/>
        <v>3</v>
      </c>
      <c r="O131" s="237">
        <v>1</v>
      </c>
      <c r="P131" s="237">
        <v>5</v>
      </c>
      <c r="Q131" s="160">
        <f t="shared" si="24"/>
        <v>5</v>
      </c>
      <c r="R131" s="160">
        <f t="shared" si="25"/>
        <v>15</v>
      </c>
      <c r="S131" s="162">
        <f t="shared" si="26"/>
        <v>1</v>
      </c>
      <c r="T131" s="163"/>
      <c r="U131" s="248">
        <f t="shared" si="27"/>
        <v>15</v>
      </c>
      <c r="V131" s="162" t="s">
        <v>433</v>
      </c>
      <c r="W131" s="241">
        <v>1</v>
      </c>
      <c r="X131" s="162">
        <f t="shared" si="23"/>
        <v>15</v>
      </c>
      <c r="Y131" s="119"/>
      <c r="Z131" s="321"/>
      <c r="AA131" s="121"/>
    </row>
    <row r="132" spans="1:27" s="14" customFormat="1" ht="18.75" customHeight="1">
      <c r="A132" s="355"/>
      <c r="B132" s="353" t="s">
        <v>665</v>
      </c>
      <c r="C132" s="354">
        <v>1</v>
      </c>
      <c r="D132" s="356" t="s">
        <v>628</v>
      </c>
      <c r="E132" s="360" t="s">
        <v>560</v>
      </c>
      <c r="F132" s="359">
        <v>3</v>
      </c>
      <c r="G132" s="39">
        <v>2</v>
      </c>
      <c r="H132" s="39"/>
      <c r="I132" s="347">
        <v>1</v>
      </c>
      <c r="J132" s="347">
        <v>2</v>
      </c>
      <c r="K132" s="347">
        <v>3</v>
      </c>
      <c r="L132" s="347"/>
      <c r="M132" s="347"/>
      <c r="N132" s="161">
        <f t="shared" si="18"/>
        <v>3</v>
      </c>
      <c r="O132" s="237">
        <v>1</v>
      </c>
      <c r="P132" s="237">
        <v>5</v>
      </c>
      <c r="Q132" s="160">
        <f>P132-O132+1+IF(O132=20,-3)</f>
        <v>5</v>
      </c>
      <c r="R132" s="160">
        <f>Q132*N132*S132</f>
        <v>15</v>
      </c>
      <c r="S132" s="162">
        <f>COUNTIF(G132:H132,"&gt;1")</f>
        <v>1</v>
      </c>
      <c r="T132" s="163"/>
      <c r="U132" s="248">
        <f>ROUND(IF(V132="TH",R132*0.75),1)+IF(V132="LT",R132)</f>
        <v>15</v>
      </c>
      <c r="V132" s="162" t="s">
        <v>433</v>
      </c>
      <c r="W132" s="241">
        <v>1</v>
      </c>
      <c r="X132" s="162">
        <f t="shared" si="23"/>
        <v>15</v>
      </c>
      <c r="Y132" s="119"/>
      <c r="Z132" s="321"/>
      <c r="AA132" s="121"/>
    </row>
    <row r="133" spans="1:27" s="14" customFormat="1" ht="18.75" customHeight="1">
      <c r="A133" s="355"/>
      <c r="B133" s="353" t="s">
        <v>665</v>
      </c>
      <c r="C133" s="354">
        <v>1</v>
      </c>
      <c r="D133" s="356" t="s">
        <v>628</v>
      </c>
      <c r="E133" s="360" t="s">
        <v>560</v>
      </c>
      <c r="F133" s="359">
        <v>3</v>
      </c>
      <c r="G133" s="39"/>
      <c r="H133" s="39">
        <v>7</v>
      </c>
      <c r="I133" s="347">
        <v>1</v>
      </c>
      <c r="J133" s="347">
        <v>2</v>
      </c>
      <c r="K133" s="347">
        <v>3</v>
      </c>
      <c r="L133" s="347"/>
      <c r="M133" s="347"/>
      <c r="N133" s="161">
        <f t="shared" si="18"/>
        <v>3</v>
      </c>
      <c r="O133" s="237">
        <v>1</v>
      </c>
      <c r="P133" s="237">
        <v>10</v>
      </c>
      <c r="Q133" s="160">
        <f t="shared" si="24"/>
        <v>10</v>
      </c>
      <c r="R133" s="160">
        <f t="shared" si="25"/>
        <v>30</v>
      </c>
      <c r="S133" s="162">
        <f t="shared" si="26"/>
        <v>1</v>
      </c>
      <c r="T133" s="163"/>
      <c r="U133" s="248">
        <f t="shared" si="27"/>
        <v>30</v>
      </c>
      <c r="V133" s="162" t="s">
        <v>433</v>
      </c>
      <c r="W133" s="241">
        <v>1</v>
      </c>
      <c r="X133" s="162">
        <f t="shared" si="23"/>
        <v>30</v>
      </c>
      <c r="Y133" s="119"/>
      <c r="Z133" s="321"/>
      <c r="AA133" s="121"/>
    </row>
    <row r="134" spans="1:27" s="14" customFormat="1" ht="18.75" customHeight="1">
      <c r="A134" s="355"/>
      <c r="B134" s="353" t="s">
        <v>666</v>
      </c>
      <c r="C134" s="354">
        <v>1</v>
      </c>
      <c r="D134" s="356" t="s">
        <v>628</v>
      </c>
      <c r="E134" s="360" t="s">
        <v>560</v>
      </c>
      <c r="F134" s="359">
        <v>3</v>
      </c>
      <c r="G134" s="39">
        <v>2</v>
      </c>
      <c r="H134" s="39"/>
      <c r="I134" s="347">
        <v>4</v>
      </c>
      <c r="J134" s="347">
        <v>5</v>
      </c>
      <c r="K134" s="347">
        <v>6</v>
      </c>
      <c r="L134" s="347"/>
      <c r="M134" s="347"/>
      <c r="N134" s="161">
        <f t="shared" si="18"/>
        <v>3</v>
      </c>
      <c r="O134" s="237">
        <v>1</v>
      </c>
      <c r="P134" s="237">
        <v>5</v>
      </c>
      <c r="Q134" s="160">
        <f>P134-O134+1+IF(O134=20,-3)</f>
        <v>5</v>
      </c>
      <c r="R134" s="160">
        <f>Q134*N134*S134</f>
        <v>15</v>
      </c>
      <c r="S134" s="162">
        <f>COUNTIF(G134:H134,"&gt;1")</f>
        <v>1</v>
      </c>
      <c r="T134" s="163"/>
      <c r="U134" s="248">
        <f>ROUND(IF(V134="TH",R134*0.75),1)+IF(V134="LT",R134)</f>
        <v>15</v>
      </c>
      <c r="V134" s="162" t="s">
        <v>433</v>
      </c>
      <c r="W134" s="241">
        <v>1</v>
      </c>
      <c r="X134" s="162">
        <f t="shared" si="23"/>
        <v>15</v>
      </c>
      <c r="Y134" s="119"/>
      <c r="Z134" s="321"/>
      <c r="AA134" s="121"/>
    </row>
    <row r="135" spans="1:27" s="14" customFormat="1" ht="18.75" customHeight="1">
      <c r="A135" s="355"/>
      <c r="B135" s="353" t="s">
        <v>666</v>
      </c>
      <c r="C135" s="354">
        <v>1</v>
      </c>
      <c r="D135" s="356" t="s">
        <v>628</v>
      </c>
      <c r="E135" s="360" t="s">
        <v>560</v>
      </c>
      <c r="F135" s="359">
        <v>3</v>
      </c>
      <c r="G135" s="39"/>
      <c r="H135" s="39">
        <v>7</v>
      </c>
      <c r="I135" s="347">
        <v>4</v>
      </c>
      <c r="J135" s="347">
        <v>5</v>
      </c>
      <c r="K135" s="347">
        <v>6</v>
      </c>
      <c r="L135" s="347"/>
      <c r="M135" s="347"/>
      <c r="N135" s="161">
        <f t="shared" si="18"/>
        <v>3</v>
      </c>
      <c r="O135" s="237">
        <v>1</v>
      </c>
      <c r="P135" s="237">
        <v>10</v>
      </c>
      <c r="Q135" s="160">
        <f t="shared" si="24"/>
        <v>10</v>
      </c>
      <c r="R135" s="160">
        <f t="shared" si="25"/>
        <v>30</v>
      </c>
      <c r="S135" s="162">
        <f t="shared" si="26"/>
        <v>1</v>
      </c>
      <c r="T135" s="163"/>
      <c r="U135" s="248">
        <f t="shared" si="27"/>
        <v>30</v>
      </c>
      <c r="V135" s="162" t="s">
        <v>433</v>
      </c>
      <c r="W135" s="241">
        <v>1</v>
      </c>
      <c r="X135" s="162">
        <f t="shared" si="23"/>
        <v>30</v>
      </c>
      <c r="Y135" s="119"/>
      <c r="Z135" s="321"/>
      <c r="AA135" s="121"/>
    </row>
    <row r="136" spans="1:27" s="14" customFormat="1" ht="18.75" customHeight="1">
      <c r="A136" s="355"/>
      <c r="B136" s="353" t="s">
        <v>667</v>
      </c>
      <c r="C136" s="354">
        <v>1</v>
      </c>
      <c r="D136" s="356" t="s">
        <v>617</v>
      </c>
      <c r="E136" s="360" t="s">
        <v>560</v>
      </c>
      <c r="F136" s="359">
        <v>3</v>
      </c>
      <c r="G136" s="39">
        <v>2</v>
      </c>
      <c r="H136" s="39"/>
      <c r="I136" s="347">
        <v>1</v>
      </c>
      <c r="J136" s="347">
        <v>2</v>
      </c>
      <c r="K136" s="347">
        <v>3</v>
      </c>
      <c r="L136" s="347"/>
      <c r="M136" s="347"/>
      <c r="N136" s="161">
        <f t="shared" si="18"/>
        <v>3</v>
      </c>
      <c r="O136" s="237">
        <v>1</v>
      </c>
      <c r="P136" s="237">
        <v>10</v>
      </c>
      <c r="Q136" s="160">
        <f>P136-O136+1+IF(O136=20,-3)</f>
        <v>10</v>
      </c>
      <c r="R136" s="160">
        <f>Q136*N136*S136</f>
        <v>30</v>
      </c>
      <c r="S136" s="162">
        <f>COUNTIF(G136:H136,"&gt;1")</f>
        <v>1</v>
      </c>
      <c r="T136" s="163"/>
      <c r="U136" s="248">
        <f>ROUND(IF(V136="TH",R136*0.75),1)+IF(V136="LT",R136)</f>
        <v>30</v>
      </c>
      <c r="V136" s="162" t="s">
        <v>433</v>
      </c>
      <c r="W136" s="241">
        <v>1</v>
      </c>
      <c r="X136" s="162">
        <f t="shared" si="23"/>
        <v>30</v>
      </c>
      <c r="Y136" s="119"/>
      <c r="Z136" s="321"/>
      <c r="AA136" s="121"/>
    </row>
    <row r="137" spans="1:27" s="14" customFormat="1" ht="18.75" customHeight="1">
      <c r="A137" s="355"/>
      <c r="B137" s="353" t="s">
        <v>667</v>
      </c>
      <c r="C137" s="354">
        <v>1</v>
      </c>
      <c r="D137" s="356" t="s">
        <v>617</v>
      </c>
      <c r="E137" s="360" t="s">
        <v>560</v>
      </c>
      <c r="F137" s="359">
        <v>3</v>
      </c>
      <c r="G137" s="39">
        <v>4</v>
      </c>
      <c r="H137" s="39"/>
      <c r="I137" s="347">
        <v>1</v>
      </c>
      <c r="J137" s="347">
        <v>2</v>
      </c>
      <c r="K137" s="347">
        <v>3</v>
      </c>
      <c r="L137" s="347"/>
      <c r="M137" s="347"/>
      <c r="N137" s="161">
        <f t="shared" si="18"/>
        <v>3</v>
      </c>
      <c r="O137" s="237">
        <v>1</v>
      </c>
      <c r="P137" s="237">
        <v>5</v>
      </c>
      <c r="Q137" s="160">
        <f t="shared" si="24"/>
        <v>5</v>
      </c>
      <c r="R137" s="160">
        <f t="shared" si="25"/>
        <v>15</v>
      </c>
      <c r="S137" s="162">
        <f t="shared" si="26"/>
        <v>1</v>
      </c>
      <c r="T137" s="163"/>
      <c r="U137" s="248">
        <f t="shared" si="27"/>
        <v>15</v>
      </c>
      <c r="V137" s="162" t="s">
        <v>433</v>
      </c>
      <c r="W137" s="241">
        <v>1</v>
      </c>
      <c r="X137" s="162">
        <f t="shared" si="23"/>
        <v>15</v>
      </c>
      <c r="Y137" s="119"/>
      <c r="Z137" s="321"/>
      <c r="AA137" s="121"/>
    </row>
    <row r="138" spans="1:27" s="14" customFormat="1" ht="18.75" customHeight="1">
      <c r="A138" s="355"/>
      <c r="B138" s="353" t="s">
        <v>668</v>
      </c>
      <c r="C138" s="354">
        <v>1</v>
      </c>
      <c r="D138" s="356" t="s">
        <v>617</v>
      </c>
      <c r="E138" s="360" t="s">
        <v>560</v>
      </c>
      <c r="F138" s="359">
        <v>3</v>
      </c>
      <c r="G138" s="39">
        <v>2</v>
      </c>
      <c r="H138" s="39"/>
      <c r="I138" s="347">
        <v>4</v>
      </c>
      <c r="J138" s="347">
        <v>5</v>
      </c>
      <c r="K138" s="347">
        <v>6</v>
      </c>
      <c r="L138" s="347"/>
      <c r="M138" s="347"/>
      <c r="N138" s="161">
        <f t="shared" si="18"/>
        <v>3</v>
      </c>
      <c r="O138" s="237">
        <v>1</v>
      </c>
      <c r="P138" s="237">
        <v>10</v>
      </c>
      <c r="Q138" s="160">
        <f>P138-O138+1+IF(O138=20,-3)</f>
        <v>10</v>
      </c>
      <c r="R138" s="160">
        <f>Q138*N138*S138</f>
        <v>30</v>
      </c>
      <c r="S138" s="162">
        <f>COUNTIF(G138:H138,"&gt;1")</f>
        <v>1</v>
      </c>
      <c r="T138" s="163"/>
      <c r="U138" s="248">
        <f>ROUND(IF(V138="TH",R138*0.75),1)+IF(V138="LT",R138)</f>
        <v>30</v>
      </c>
      <c r="V138" s="162" t="s">
        <v>433</v>
      </c>
      <c r="W138" s="241">
        <v>1</v>
      </c>
      <c r="X138" s="162">
        <f t="shared" si="23"/>
        <v>30</v>
      </c>
      <c r="Y138" s="119"/>
      <c r="Z138" s="321"/>
      <c r="AA138" s="121"/>
    </row>
    <row r="139" spans="1:27" s="14" customFormat="1" ht="18.75" customHeight="1">
      <c r="A139" s="355"/>
      <c r="B139" s="353" t="s">
        <v>668</v>
      </c>
      <c r="C139" s="354">
        <v>1</v>
      </c>
      <c r="D139" s="356" t="s">
        <v>617</v>
      </c>
      <c r="E139" s="360" t="s">
        <v>560</v>
      </c>
      <c r="F139" s="359">
        <v>3</v>
      </c>
      <c r="G139" s="39">
        <v>4</v>
      </c>
      <c r="H139" s="39"/>
      <c r="I139" s="347">
        <v>4</v>
      </c>
      <c r="J139" s="347">
        <v>5</v>
      </c>
      <c r="K139" s="347">
        <v>6</v>
      </c>
      <c r="L139" s="347"/>
      <c r="M139" s="347"/>
      <c r="N139" s="161">
        <f t="shared" si="18"/>
        <v>3</v>
      </c>
      <c r="O139" s="237">
        <v>1</v>
      </c>
      <c r="P139" s="237">
        <v>5</v>
      </c>
      <c r="Q139" s="160">
        <f t="shared" si="24"/>
        <v>5</v>
      </c>
      <c r="R139" s="160">
        <f t="shared" si="25"/>
        <v>15</v>
      </c>
      <c r="S139" s="162">
        <f t="shared" si="26"/>
        <v>1</v>
      </c>
      <c r="T139" s="163"/>
      <c r="U139" s="248">
        <f t="shared" si="27"/>
        <v>15</v>
      </c>
      <c r="V139" s="162" t="s">
        <v>433</v>
      </c>
      <c r="W139" s="241">
        <v>1</v>
      </c>
      <c r="X139" s="162">
        <f t="shared" si="23"/>
        <v>15</v>
      </c>
      <c r="Y139" s="119"/>
      <c r="Z139" s="321"/>
      <c r="AA139" s="121"/>
    </row>
    <row r="140" spans="1:27" s="14" customFormat="1" ht="18.75" customHeight="1">
      <c r="A140" s="355"/>
      <c r="B140" s="353" t="s">
        <v>669</v>
      </c>
      <c r="C140" s="354">
        <v>1</v>
      </c>
      <c r="D140" s="356" t="s">
        <v>617</v>
      </c>
      <c r="E140" s="360" t="s">
        <v>560</v>
      </c>
      <c r="F140" s="359">
        <v>3</v>
      </c>
      <c r="G140" s="39"/>
      <c r="H140" s="39">
        <v>3</v>
      </c>
      <c r="I140" s="347">
        <v>7</v>
      </c>
      <c r="J140" s="347">
        <v>8</v>
      </c>
      <c r="K140" s="347">
        <v>9</v>
      </c>
      <c r="L140" s="347"/>
      <c r="M140" s="347"/>
      <c r="N140" s="161">
        <f t="shared" si="18"/>
        <v>3</v>
      </c>
      <c r="O140" s="237">
        <v>1</v>
      </c>
      <c r="P140" s="237">
        <v>10</v>
      </c>
      <c r="Q140" s="160">
        <f>P140-O140+1+IF(O140=20,-3)</f>
        <v>10</v>
      </c>
      <c r="R140" s="160">
        <f>Q140*N140*S140</f>
        <v>30</v>
      </c>
      <c r="S140" s="162">
        <f>COUNTIF(G140:H140,"&gt;1")</f>
        <v>1</v>
      </c>
      <c r="T140" s="163"/>
      <c r="U140" s="248">
        <f>ROUND(IF(V140="TH",R140*0.75),1)+IF(V140="LT",R140)</f>
        <v>30</v>
      </c>
      <c r="V140" s="162" t="s">
        <v>433</v>
      </c>
      <c r="W140" s="241">
        <v>1</v>
      </c>
      <c r="X140" s="162">
        <f t="shared" si="23"/>
        <v>30</v>
      </c>
      <c r="Y140" s="119"/>
      <c r="Z140" s="321"/>
      <c r="AA140" s="121"/>
    </row>
    <row r="141" spans="1:27" s="14" customFormat="1" ht="18.75" customHeight="1">
      <c r="A141" s="355"/>
      <c r="B141" s="353" t="s">
        <v>669</v>
      </c>
      <c r="C141" s="354">
        <v>1</v>
      </c>
      <c r="D141" s="356" t="s">
        <v>617</v>
      </c>
      <c r="E141" s="360" t="s">
        <v>560</v>
      </c>
      <c r="F141" s="359">
        <v>3</v>
      </c>
      <c r="G141" s="39">
        <v>6</v>
      </c>
      <c r="H141" s="39"/>
      <c r="I141" s="347">
        <v>7</v>
      </c>
      <c r="J141" s="347">
        <v>8</v>
      </c>
      <c r="K141" s="347">
        <v>9</v>
      </c>
      <c r="L141" s="347"/>
      <c r="M141" s="347"/>
      <c r="N141" s="161">
        <f t="shared" si="18"/>
        <v>3</v>
      </c>
      <c r="O141" s="237">
        <v>1</v>
      </c>
      <c r="P141" s="237">
        <v>5</v>
      </c>
      <c r="Q141" s="160">
        <f t="shared" si="24"/>
        <v>5</v>
      </c>
      <c r="R141" s="160">
        <f t="shared" si="25"/>
        <v>15</v>
      </c>
      <c r="S141" s="162">
        <f t="shared" si="26"/>
        <v>1</v>
      </c>
      <c r="T141" s="163"/>
      <c r="U141" s="248">
        <f t="shared" si="27"/>
        <v>15</v>
      </c>
      <c r="V141" s="162" t="s">
        <v>433</v>
      </c>
      <c r="W141" s="241">
        <v>1</v>
      </c>
      <c r="X141" s="162">
        <f t="shared" si="23"/>
        <v>15</v>
      </c>
      <c r="Y141" s="119"/>
      <c r="Z141" s="321"/>
      <c r="AA141" s="121"/>
    </row>
    <row r="142" spans="1:27" s="14" customFormat="1" ht="18.75" customHeight="1">
      <c r="A142" s="355"/>
      <c r="B142" s="353" t="s">
        <v>670</v>
      </c>
      <c r="C142" s="354">
        <v>1</v>
      </c>
      <c r="D142" s="356" t="s">
        <v>617</v>
      </c>
      <c r="E142" s="360" t="s">
        <v>560</v>
      </c>
      <c r="F142" s="359">
        <v>3</v>
      </c>
      <c r="G142" s="39"/>
      <c r="H142" s="39">
        <v>3</v>
      </c>
      <c r="I142" s="347">
        <v>10</v>
      </c>
      <c r="J142" s="347">
        <v>11</v>
      </c>
      <c r="K142" s="347">
        <v>12</v>
      </c>
      <c r="L142" s="347"/>
      <c r="M142" s="347"/>
      <c r="N142" s="161">
        <f t="shared" si="18"/>
        <v>3</v>
      </c>
      <c r="O142" s="237">
        <v>1</v>
      </c>
      <c r="P142" s="237">
        <v>10</v>
      </c>
      <c r="Q142" s="160">
        <f>P142-O142+1+IF(O142=20,-3)</f>
        <v>10</v>
      </c>
      <c r="R142" s="160">
        <f>Q142*N142*S142</f>
        <v>30</v>
      </c>
      <c r="S142" s="162">
        <f>COUNTIF(G142:H142,"&gt;1")</f>
        <v>1</v>
      </c>
      <c r="T142" s="163"/>
      <c r="U142" s="248">
        <f>ROUND(IF(V142="TH",R142*0.75),1)+IF(V142="LT",R142)</f>
        <v>30</v>
      </c>
      <c r="V142" s="162" t="s">
        <v>433</v>
      </c>
      <c r="W142" s="241">
        <v>1</v>
      </c>
      <c r="X142" s="162">
        <f t="shared" si="23"/>
        <v>30</v>
      </c>
      <c r="Y142" s="119"/>
      <c r="Z142" s="321"/>
      <c r="AA142" s="121"/>
    </row>
    <row r="143" spans="1:27" s="14" customFormat="1" ht="18.75" customHeight="1">
      <c r="A143" s="355"/>
      <c r="B143" s="353" t="s">
        <v>670</v>
      </c>
      <c r="C143" s="354">
        <v>1</v>
      </c>
      <c r="D143" s="356" t="s">
        <v>617</v>
      </c>
      <c r="E143" s="360" t="s">
        <v>560</v>
      </c>
      <c r="F143" s="359">
        <v>3</v>
      </c>
      <c r="G143" s="39">
        <v>6</v>
      </c>
      <c r="H143" s="39"/>
      <c r="I143" s="347">
        <v>10</v>
      </c>
      <c r="J143" s="347">
        <v>11</v>
      </c>
      <c r="K143" s="347">
        <v>12</v>
      </c>
      <c r="L143" s="347"/>
      <c r="M143" s="347"/>
      <c r="N143" s="161">
        <f t="shared" ref="N143:N195" si="28">COUNTIF(I143:M143,"&gt;=1")+IF(I143="C1.1",3)+IF(J143="C1.2",3)+IF(K143="C3",5)+IF(I143="C2.1",3)+IF(J143="C2.2",3)+IF(I143="C1",6)+IF(J143="C2",6)+IF(I143="C.1",5)+IF(J143="C.2",5)</f>
        <v>3</v>
      </c>
      <c r="O143" s="237">
        <v>1</v>
      </c>
      <c r="P143" s="237">
        <v>5</v>
      </c>
      <c r="Q143" s="160">
        <f t="shared" si="24"/>
        <v>5</v>
      </c>
      <c r="R143" s="160">
        <f t="shared" si="25"/>
        <v>15</v>
      </c>
      <c r="S143" s="162">
        <f t="shared" si="26"/>
        <v>1</v>
      </c>
      <c r="T143" s="163"/>
      <c r="U143" s="248">
        <f t="shared" si="27"/>
        <v>15</v>
      </c>
      <c r="V143" s="162" t="s">
        <v>433</v>
      </c>
      <c r="W143" s="241">
        <v>1</v>
      </c>
      <c r="X143" s="162">
        <f t="shared" ref="X143:X173" si="29">W143*U143</f>
        <v>15</v>
      </c>
      <c r="Y143" s="119"/>
      <c r="Z143" s="321"/>
      <c r="AA143" s="121"/>
    </row>
    <row r="144" spans="1:27" s="14" customFormat="1" ht="18.75" customHeight="1">
      <c r="A144" s="355"/>
      <c r="B144" s="353" t="s">
        <v>671</v>
      </c>
      <c r="C144" s="354">
        <v>1</v>
      </c>
      <c r="D144" s="356" t="s">
        <v>617</v>
      </c>
      <c r="E144" s="360" t="s">
        <v>560</v>
      </c>
      <c r="F144" s="359">
        <v>3</v>
      </c>
      <c r="G144" s="39"/>
      <c r="H144" s="39">
        <v>5</v>
      </c>
      <c r="I144" s="347">
        <v>1</v>
      </c>
      <c r="J144" s="347">
        <v>2</v>
      </c>
      <c r="K144" s="347">
        <v>3</v>
      </c>
      <c r="L144" s="347"/>
      <c r="M144" s="347"/>
      <c r="N144" s="161">
        <f t="shared" si="28"/>
        <v>3</v>
      </c>
      <c r="O144" s="237">
        <v>1</v>
      </c>
      <c r="P144" s="237">
        <v>5</v>
      </c>
      <c r="Q144" s="160">
        <f>P144-O144+1+IF(O144=20,-3)</f>
        <v>5</v>
      </c>
      <c r="R144" s="160">
        <f>Q144*N144*S144</f>
        <v>15</v>
      </c>
      <c r="S144" s="162">
        <f>COUNTIF(G144:H144,"&gt;1")</f>
        <v>1</v>
      </c>
      <c r="T144" s="163"/>
      <c r="U144" s="248">
        <f>ROUND(IF(V144="TH",R144*0.75),1)+IF(V144="LT",R144)</f>
        <v>15</v>
      </c>
      <c r="V144" s="162" t="s">
        <v>433</v>
      </c>
      <c r="W144" s="241">
        <v>1</v>
      </c>
      <c r="X144" s="162">
        <f t="shared" si="29"/>
        <v>15</v>
      </c>
      <c r="Y144" s="119"/>
      <c r="Z144" s="321"/>
      <c r="AA144" s="121"/>
    </row>
    <row r="145" spans="1:27" s="14" customFormat="1" ht="18.75" customHeight="1">
      <c r="A145" s="355"/>
      <c r="B145" s="353" t="s">
        <v>671</v>
      </c>
      <c r="C145" s="354">
        <v>1</v>
      </c>
      <c r="D145" s="356" t="s">
        <v>617</v>
      </c>
      <c r="E145" s="360" t="s">
        <v>560</v>
      </c>
      <c r="F145" s="359">
        <v>3</v>
      </c>
      <c r="G145" s="39"/>
      <c r="H145" s="39">
        <v>7</v>
      </c>
      <c r="I145" s="347">
        <v>1</v>
      </c>
      <c r="J145" s="347">
        <v>2</v>
      </c>
      <c r="K145" s="347">
        <v>3</v>
      </c>
      <c r="L145" s="347"/>
      <c r="M145" s="347"/>
      <c r="N145" s="161">
        <f t="shared" si="28"/>
        <v>3</v>
      </c>
      <c r="O145" s="237">
        <v>1</v>
      </c>
      <c r="P145" s="237">
        <v>10</v>
      </c>
      <c r="Q145" s="160">
        <f t="shared" si="24"/>
        <v>10</v>
      </c>
      <c r="R145" s="160">
        <f t="shared" si="25"/>
        <v>30</v>
      </c>
      <c r="S145" s="162">
        <f t="shared" si="26"/>
        <v>1</v>
      </c>
      <c r="T145" s="163"/>
      <c r="U145" s="248">
        <f t="shared" si="27"/>
        <v>30</v>
      </c>
      <c r="V145" s="162" t="s">
        <v>433</v>
      </c>
      <c r="W145" s="241">
        <v>1</v>
      </c>
      <c r="X145" s="162">
        <f t="shared" si="29"/>
        <v>30</v>
      </c>
      <c r="Y145" s="119"/>
      <c r="Z145" s="321"/>
      <c r="AA145" s="121"/>
    </row>
    <row r="146" spans="1:27" s="14" customFormat="1" ht="18.75" customHeight="1">
      <c r="A146" s="355"/>
      <c r="B146" s="353" t="s">
        <v>672</v>
      </c>
      <c r="C146" s="354">
        <v>1</v>
      </c>
      <c r="D146" s="356" t="s">
        <v>617</v>
      </c>
      <c r="E146" s="360" t="s">
        <v>560</v>
      </c>
      <c r="F146" s="359">
        <v>3</v>
      </c>
      <c r="G146" s="39"/>
      <c r="H146" s="39">
        <v>5</v>
      </c>
      <c r="I146" s="347">
        <v>4</v>
      </c>
      <c r="J146" s="347">
        <v>5</v>
      </c>
      <c r="K146" s="347">
        <v>6</v>
      </c>
      <c r="L146" s="347"/>
      <c r="M146" s="347"/>
      <c r="N146" s="161">
        <f t="shared" si="28"/>
        <v>3</v>
      </c>
      <c r="O146" s="237">
        <v>1</v>
      </c>
      <c r="P146" s="237">
        <v>5</v>
      </c>
      <c r="Q146" s="160">
        <f>P146-O146+1+IF(O146=20,-3)</f>
        <v>5</v>
      </c>
      <c r="R146" s="160">
        <f>Q146*N146*S146</f>
        <v>15</v>
      </c>
      <c r="S146" s="162">
        <f>COUNTIF(G146:H146,"&gt;1")</f>
        <v>1</v>
      </c>
      <c r="T146" s="163"/>
      <c r="U146" s="248">
        <f>ROUND(IF(V146="TH",R146*0.75),1)+IF(V146="LT",R146)</f>
        <v>15</v>
      </c>
      <c r="V146" s="162" t="s">
        <v>433</v>
      </c>
      <c r="W146" s="241">
        <v>1</v>
      </c>
      <c r="X146" s="162">
        <f t="shared" si="29"/>
        <v>15</v>
      </c>
      <c r="Y146" s="119"/>
      <c r="Z146" s="321"/>
      <c r="AA146" s="121"/>
    </row>
    <row r="147" spans="1:27" s="14" customFormat="1" ht="18.75" customHeight="1">
      <c r="A147" s="355"/>
      <c r="B147" s="353" t="s">
        <v>672</v>
      </c>
      <c r="C147" s="354">
        <v>1</v>
      </c>
      <c r="D147" s="356" t="s">
        <v>617</v>
      </c>
      <c r="E147" s="360" t="s">
        <v>560</v>
      </c>
      <c r="F147" s="359">
        <v>3</v>
      </c>
      <c r="G147" s="39"/>
      <c r="H147" s="39">
        <v>7</v>
      </c>
      <c r="I147" s="347">
        <v>4</v>
      </c>
      <c r="J147" s="347">
        <v>5</v>
      </c>
      <c r="K147" s="347">
        <v>6</v>
      </c>
      <c r="L147" s="347"/>
      <c r="M147" s="347"/>
      <c r="N147" s="161">
        <f t="shared" si="28"/>
        <v>3</v>
      </c>
      <c r="O147" s="237">
        <v>1</v>
      </c>
      <c r="P147" s="237">
        <v>10</v>
      </c>
      <c r="Q147" s="160">
        <f t="shared" si="24"/>
        <v>10</v>
      </c>
      <c r="R147" s="160">
        <f t="shared" si="25"/>
        <v>30</v>
      </c>
      <c r="S147" s="162">
        <f t="shared" si="26"/>
        <v>1</v>
      </c>
      <c r="T147" s="163"/>
      <c r="U147" s="248">
        <f t="shared" si="27"/>
        <v>30</v>
      </c>
      <c r="V147" s="162" t="s">
        <v>433</v>
      </c>
      <c r="W147" s="241">
        <v>1</v>
      </c>
      <c r="X147" s="162">
        <f t="shared" si="29"/>
        <v>30</v>
      </c>
      <c r="Y147" s="119"/>
      <c r="Z147" s="321"/>
      <c r="AA147" s="121"/>
    </row>
    <row r="148" spans="1:27" s="14" customFormat="1" ht="18.75" customHeight="1">
      <c r="A148" s="355"/>
      <c r="B148" s="353" t="s">
        <v>673</v>
      </c>
      <c r="C148" s="354">
        <v>1</v>
      </c>
      <c r="D148" s="356" t="s">
        <v>617</v>
      </c>
      <c r="E148" s="360" t="s">
        <v>560</v>
      </c>
      <c r="F148" s="359">
        <v>3</v>
      </c>
      <c r="G148" s="39"/>
      <c r="H148" s="39">
        <v>5</v>
      </c>
      <c r="I148" s="347">
        <v>7</v>
      </c>
      <c r="J148" s="347">
        <v>8</v>
      </c>
      <c r="K148" s="347">
        <v>9</v>
      </c>
      <c r="L148" s="347"/>
      <c r="M148" s="347"/>
      <c r="N148" s="161">
        <f t="shared" si="28"/>
        <v>3</v>
      </c>
      <c r="O148" s="237">
        <v>1</v>
      </c>
      <c r="P148" s="237">
        <v>10</v>
      </c>
      <c r="Q148" s="160">
        <f>P148-O148+1+IF(O148=20,-3)</f>
        <v>10</v>
      </c>
      <c r="R148" s="160">
        <f>Q148*N148*S148</f>
        <v>30</v>
      </c>
      <c r="S148" s="162">
        <f>COUNTIF(G148:H148,"&gt;1")</f>
        <v>1</v>
      </c>
      <c r="T148" s="163"/>
      <c r="U148" s="248">
        <f>ROUND(IF(V148="TH",R148*0.75),1)+IF(V148="LT",R148)</f>
        <v>30</v>
      </c>
      <c r="V148" s="162" t="s">
        <v>433</v>
      </c>
      <c r="W148" s="241">
        <v>1</v>
      </c>
      <c r="X148" s="162">
        <f t="shared" si="29"/>
        <v>30</v>
      </c>
      <c r="Y148" s="119"/>
      <c r="Z148" s="321"/>
      <c r="AA148" s="121"/>
    </row>
    <row r="149" spans="1:27" s="14" customFormat="1" ht="18.75" customHeight="1">
      <c r="A149" s="355"/>
      <c r="B149" s="353" t="s">
        <v>673</v>
      </c>
      <c r="C149" s="354">
        <v>1</v>
      </c>
      <c r="D149" s="356" t="s">
        <v>617</v>
      </c>
      <c r="E149" s="360" t="s">
        <v>560</v>
      </c>
      <c r="F149" s="359">
        <v>3</v>
      </c>
      <c r="G149" s="39"/>
      <c r="H149" s="39">
        <v>7</v>
      </c>
      <c r="I149" s="347">
        <v>7</v>
      </c>
      <c r="J149" s="347">
        <v>8</v>
      </c>
      <c r="K149" s="347">
        <v>9</v>
      </c>
      <c r="L149" s="347"/>
      <c r="M149" s="347"/>
      <c r="N149" s="161">
        <f t="shared" si="28"/>
        <v>3</v>
      </c>
      <c r="O149" s="237">
        <v>1</v>
      </c>
      <c r="P149" s="237">
        <v>5</v>
      </c>
      <c r="Q149" s="160">
        <f t="shared" si="24"/>
        <v>5</v>
      </c>
      <c r="R149" s="160">
        <f t="shared" si="25"/>
        <v>15</v>
      </c>
      <c r="S149" s="162">
        <f t="shared" si="26"/>
        <v>1</v>
      </c>
      <c r="T149" s="163"/>
      <c r="U149" s="248">
        <f t="shared" si="27"/>
        <v>15</v>
      </c>
      <c r="V149" s="162" t="s">
        <v>433</v>
      </c>
      <c r="W149" s="241">
        <v>1</v>
      </c>
      <c r="X149" s="162">
        <f t="shared" si="29"/>
        <v>15</v>
      </c>
      <c r="Y149" s="119"/>
      <c r="Z149" s="321"/>
      <c r="AA149" s="121"/>
    </row>
    <row r="150" spans="1:27" s="14" customFormat="1" ht="18.75" customHeight="1">
      <c r="A150" s="355"/>
      <c r="B150" s="353" t="s">
        <v>674</v>
      </c>
      <c r="C150" s="354">
        <v>1</v>
      </c>
      <c r="D150" s="356" t="s">
        <v>617</v>
      </c>
      <c r="E150" s="360" t="s">
        <v>560</v>
      </c>
      <c r="F150" s="359">
        <v>3</v>
      </c>
      <c r="G150" s="39"/>
      <c r="H150" s="39">
        <v>5</v>
      </c>
      <c r="I150" s="347">
        <v>10</v>
      </c>
      <c r="J150" s="347">
        <v>11</v>
      </c>
      <c r="K150" s="347">
        <v>12</v>
      </c>
      <c r="L150" s="347"/>
      <c r="M150" s="347"/>
      <c r="N150" s="161">
        <f t="shared" si="28"/>
        <v>3</v>
      </c>
      <c r="O150" s="237">
        <v>1</v>
      </c>
      <c r="P150" s="237">
        <v>5</v>
      </c>
      <c r="Q150" s="160">
        <f>P150-O150+1+IF(O150=20,-3)</f>
        <v>5</v>
      </c>
      <c r="R150" s="160">
        <f>Q150*N150*S150</f>
        <v>15</v>
      </c>
      <c r="S150" s="162">
        <f>COUNTIF(G150:H150,"&gt;1")</f>
        <v>1</v>
      </c>
      <c r="T150" s="163"/>
      <c r="U150" s="248">
        <f>ROUND(IF(V150="TH",R150*0.75),1)+IF(V150="LT",R150)</f>
        <v>15</v>
      </c>
      <c r="V150" s="162" t="s">
        <v>433</v>
      </c>
      <c r="W150" s="241">
        <v>1</v>
      </c>
      <c r="X150" s="162">
        <f t="shared" si="29"/>
        <v>15</v>
      </c>
      <c r="Y150" s="119"/>
      <c r="Z150" s="321"/>
      <c r="AA150" s="121"/>
    </row>
    <row r="151" spans="1:27" s="14" customFormat="1" ht="18.75" customHeight="1">
      <c r="A151" s="355"/>
      <c r="B151" s="353" t="s">
        <v>674</v>
      </c>
      <c r="C151" s="354">
        <v>1</v>
      </c>
      <c r="D151" s="356" t="s">
        <v>617</v>
      </c>
      <c r="E151" s="360" t="s">
        <v>560</v>
      </c>
      <c r="F151" s="359">
        <v>3</v>
      </c>
      <c r="G151" s="39"/>
      <c r="H151" s="39">
        <v>7</v>
      </c>
      <c r="I151" s="347">
        <v>10</v>
      </c>
      <c r="J151" s="347">
        <v>11</v>
      </c>
      <c r="K151" s="347">
        <v>12</v>
      </c>
      <c r="L151" s="347"/>
      <c r="M151" s="347"/>
      <c r="N151" s="161">
        <f t="shared" si="28"/>
        <v>3</v>
      </c>
      <c r="O151" s="237">
        <v>1</v>
      </c>
      <c r="P151" s="237">
        <v>10</v>
      </c>
      <c r="Q151" s="160">
        <f t="shared" si="24"/>
        <v>10</v>
      </c>
      <c r="R151" s="160">
        <f t="shared" si="25"/>
        <v>30</v>
      </c>
      <c r="S151" s="162">
        <f t="shared" si="26"/>
        <v>1</v>
      </c>
      <c r="T151" s="163"/>
      <c r="U151" s="248">
        <f t="shared" si="27"/>
        <v>30</v>
      </c>
      <c r="V151" s="162" t="s">
        <v>433</v>
      </c>
      <c r="W151" s="241">
        <v>1</v>
      </c>
      <c r="X151" s="162">
        <f t="shared" si="29"/>
        <v>30</v>
      </c>
      <c r="Y151" s="119"/>
      <c r="Z151" s="321"/>
      <c r="AA151" s="121"/>
    </row>
    <row r="152" spans="1:27" s="14" customFormat="1" ht="18.75" customHeight="1">
      <c r="A152" s="355"/>
      <c r="B152" s="353" t="s">
        <v>675</v>
      </c>
      <c r="C152" s="354">
        <v>1</v>
      </c>
      <c r="D152" s="356" t="s">
        <v>465</v>
      </c>
      <c r="E152" s="360" t="s">
        <v>560</v>
      </c>
      <c r="F152" s="359">
        <v>3</v>
      </c>
      <c r="G152" s="39">
        <v>2</v>
      </c>
      <c r="H152" s="39"/>
      <c r="I152" s="347">
        <v>7</v>
      </c>
      <c r="J152" s="347">
        <v>8</v>
      </c>
      <c r="K152" s="347">
        <v>9</v>
      </c>
      <c r="L152" s="347"/>
      <c r="M152" s="347"/>
      <c r="N152" s="161">
        <f t="shared" si="28"/>
        <v>3</v>
      </c>
      <c r="O152" s="237">
        <v>1</v>
      </c>
      <c r="P152" s="237">
        <v>5</v>
      </c>
      <c r="Q152" s="160">
        <f>P152-O152+1+IF(O152=20,-3)</f>
        <v>5</v>
      </c>
      <c r="R152" s="160">
        <f>Q152*N152*S152</f>
        <v>15</v>
      </c>
      <c r="S152" s="162">
        <f>COUNTIF(G152:H152,"&gt;1")</f>
        <v>1</v>
      </c>
      <c r="T152" s="163"/>
      <c r="U152" s="248">
        <f>ROUND(IF(V152="TH",R152*0.75),1)+IF(V152="LT",R152)</f>
        <v>15</v>
      </c>
      <c r="V152" s="162" t="s">
        <v>433</v>
      </c>
      <c r="W152" s="241">
        <v>1</v>
      </c>
      <c r="X152" s="162">
        <f t="shared" si="29"/>
        <v>15</v>
      </c>
      <c r="Y152" s="119"/>
      <c r="Z152" s="321"/>
      <c r="AA152" s="121"/>
    </row>
    <row r="153" spans="1:27" s="14" customFormat="1" ht="18.75" customHeight="1">
      <c r="A153" s="355"/>
      <c r="B153" s="353" t="s">
        <v>675</v>
      </c>
      <c r="C153" s="354">
        <v>1</v>
      </c>
      <c r="D153" s="356" t="s">
        <v>465</v>
      </c>
      <c r="E153" s="360" t="s">
        <v>560</v>
      </c>
      <c r="F153" s="359">
        <v>3</v>
      </c>
      <c r="G153" s="39"/>
      <c r="H153" s="39">
        <v>7</v>
      </c>
      <c r="I153" s="347">
        <v>7</v>
      </c>
      <c r="J153" s="347">
        <v>8</v>
      </c>
      <c r="K153" s="347">
        <v>9</v>
      </c>
      <c r="L153" s="347"/>
      <c r="M153" s="347"/>
      <c r="N153" s="161">
        <f t="shared" si="28"/>
        <v>3</v>
      </c>
      <c r="O153" s="237">
        <v>1</v>
      </c>
      <c r="P153" s="237">
        <v>10</v>
      </c>
      <c r="Q153" s="160">
        <f t="shared" si="24"/>
        <v>10</v>
      </c>
      <c r="R153" s="160">
        <f t="shared" si="25"/>
        <v>30</v>
      </c>
      <c r="S153" s="162">
        <f t="shared" si="26"/>
        <v>1</v>
      </c>
      <c r="T153" s="163"/>
      <c r="U153" s="248">
        <f t="shared" si="27"/>
        <v>30</v>
      </c>
      <c r="V153" s="162" t="s">
        <v>433</v>
      </c>
      <c r="W153" s="241">
        <v>1</v>
      </c>
      <c r="X153" s="162">
        <f t="shared" si="29"/>
        <v>30</v>
      </c>
      <c r="Y153" s="119"/>
      <c r="Z153" s="321"/>
      <c r="AA153" s="121"/>
    </row>
    <row r="154" spans="1:27" s="14" customFormat="1" ht="17.25" customHeight="1">
      <c r="A154" s="355" t="s">
        <v>580</v>
      </c>
      <c r="B154" s="353" t="s">
        <v>443</v>
      </c>
      <c r="C154" s="354">
        <v>1</v>
      </c>
      <c r="D154" s="356" t="s">
        <v>23</v>
      </c>
      <c r="E154" s="352" t="s">
        <v>627</v>
      </c>
      <c r="F154" s="359">
        <v>3</v>
      </c>
      <c r="G154" s="39">
        <v>6</v>
      </c>
      <c r="H154" s="39"/>
      <c r="I154" s="347">
        <v>1</v>
      </c>
      <c r="J154" s="347">
        <v>2</v>
      </c>
      <c r="K154" s="347">
        <v>3</v>
      </c>
      <c r="L154" s="347">
        <v>4</v>
      </c>
      <c r="M154" s="347">
        <v>5</v>
      </c>
      <c r="N154" s="161">
        <f t="shared" si="28"/>
        <v>5</v>
      </c>
      <c r="O154" s="237">
        <v>6</v>
      </c>
      <c r="P154" s="237">
        <v>9</v>
      </c>
      <c r="Q154" s="160">
        <f>P154-O154+1+IF(O154=20,-3)</f>
        <v>4</v>
      </c>
      <c r="R154" s="160">
        <f t="shared" si="25"/>
        <v>20</v>
      </c>
      <c r="S154" s="162">
        <f t="shared" si="26"/>
        <v>1</v>
      </c>
      <c r="T154" s="163"/>
      <c r="U154" s="248">
        <f t="shared" si="27"/>
        <v>20</v>
      </c>
      <c r="V154" s="162" t="s">
        <v>433</v>
      </c>
      <c r="W154" s="241">
        <v>1</v>
      </c>
      <c r="X154" s="162">
        <f t="shared" si="29"/>
        <v>20</v>
      </c>
      <c r="Y154" s="119"/>
      <c r="Z154" s="321"/>
      <c r="AA154" s="121"/>
    </row>
    <row r="155" spans="1:27" s="14" customFormat="1" ht="14.25" customHeight="1">
      <c r="A155" s="355" t="s">
        <v>580</v>
      </c>
      <c r="B155" s="353" t="s">
        <v>443</v>
      </c>
      <c r="C155" s="354">
        <v>1</v>
      </c>
      <c r="D155" s="356" t="s">
        <v>23</v>
      </c>
      <c r="E155" s="352" t="s">
        <v>627</v>
      </c>
      <c r="F155" s="359">
        <v>3</v>
      </c>
      <c r="G155" s="39"/>
      <c r="H155" s="39">
        <v>7</v>
      </c>
      <c r="I155" s="347">
        <v>1</v>
      </c>
      <c r="J155" s="347">
        <v>2</v>
      </c>
      <c r="K155" s="347">
        <v>3</v>
      </c>
      <c r="L155" s="347">
        <v>4</v>
      </c>
      <c r="M155" s="347">
        <v>5</v>
      </c>
      <c r="N155" s="161">
        <f t="shared" si="28"/>
        <v>5</v>
      </c>
      <c r="O155" s="237">
        <v>6</v>
      </c>
      <c r="P155" s="237">
        <v>10</v>
      </c>
      <c r="Q155" s="160">
        <f>P155-O155+1+IF(O155=20,-3)</f>
        <v>5</v>
      </c>
      <c r="R155" s="160">
        <f t="shared" si="25"/>
        <v>25</v>
      </c>
      <c r="S155" s="162">
        <f t="shared" si="26"/>
        <v>1</v>
      </c>
      <c r="T155" s="163"/>
      <c r="U155" s="248">
        <f t="shared" si="27"/>
        <v>25</v>
      </c>
      <c r="V155" s="162" t="s">
        <v>433</v>
      </c>
      <c r="W155" s="241">
        <v>1</v>
      </c>
      <c r="X155" s="162">
        <f t="shared" si="29"/>
        <v>25</v>
      </c>
      <c r="Y155" s="119"/>
      <c r="Z155" s="321"/>
      <c r="AA155" s="121"/>
    </row>
    <row r="156" spans="1:27" s="14" customFormat="1" ht="17.25" customHeight="1">
      <c r="A156" s="355" t="s">
        <v>580</v>
      </c>
      <c r="B156" s="353" t="s">
        <v>444</v>
      </c>
      <c r="C156" s="354">
        <v>1</v>
      </c>
      <c r="D156" s="356" t="s">
        <v>10</v>
      </c>
      <c r="E156" s="352" t="s">
        <v>627</v>
      </c>
      <c r="F156" s="359">
        <v>3</v>
      </c>
      <c r="G156" s="39">
        <v>6</v>
      </c>
      <c r="H156" s="39"/>
      <c r="I156" s="347">
        <v>7</v>
      </c>
      <c r="J156" s="347">
        <v>8</v>
      </c>
      <c r="K156" s="347">
        <v>9</v>
      </c>
      <c r="L156" s="347">
        <v>10</v>
      </c>
      <c r="M156" s="347">
        <v>11</v>
      </c>
      <c r="N156" s="161">
        <f t="shared" si="28"/>
        <v>5</v>
      </c>
      <c r="O156" s="237">
        <v>11</v>
      </c>
      <c r="P156" s="237">
        <v>15</v>
      </c>
      <c r="Q156" s="160">
        <f>P156-O156+1+IF(O156=20,-3)</f>
        <v>5</v>
      </c>
      <c r="R156" s="160">
        <f t="shared" si="25"/>
        <v>25</v>
      </c>
      <c r="S156" s="162">
        <f t="shared" si="26"/>
        <v>1</v>
      </c>
      <c r="T156" s="163"/>
      <c r="U156" s="248">
        <f t="shared" si="27"/>
        <v>25</v>
      </c>
      <c r="V156" s="162" t="s">
        <v>433</v>
      </c>
      <c r="W156" s="241">
        <v>1</v>
      </c>
      <c r="X156" s="162">
        <f t="shared" si="29"/>
        <v>25</v>
      </c>
      <c r="Y156" s="119"/>
      <c r="Z156" s="321"/>
      <c r="AA156" s="121"/>
    </row>
    <row r="157" spans="1:27" s="14" customFormat="1" ht="17.25" customHeight="1">
      <c r="A157" s="355" t="s">
        <v>580</v>
      </c>
      <c r="B157" s="353" t="s">
        <v>444</v>
      </c>
      <c r="C157" s="354">
        <v>1</v>
      </c>
      <c r="D157" s="356" t="s">
        <v>10</v>
      </c>
      <c r="E157" s="352" t="s">
        <v>627</v>
      </c>
      <c r="F157" s="359">
        <v>3</v>
      </c>
      <c r="G157" s="39"/>
      <c r="H157" s="39">
        <v>7</v>
      </c>
      <c r="I157" s="347">
        <v>7</v>
      </c>
      <c r="J157" s="347">
        <v>8</v>
      </c>
      <c r="K157" s="347">
        <v>9</v>
      </c>
      <c r="L157" s="347">
        <v>10</v>
      </c>
      <c r="M157" s="347">
        <v>11</v>
      </c>
      <c r="N157" s="161">
        <f t="shared" si="28"/>
        <v>5</v>
      </c>
      <c r="O157" s="237">
        <v>12</v>
      </c>
      <c r="P157" s="237">
        <v>15</v>
      </c>
      <c r="Q157" s="160">
        <f>P157-O157+1+IF(O157=20,-3)</f>
        <v>4</v>
      </c>
      <c r="R157" s="160">
        <f t="shared" si="25"/>
        <v>20</v>
      </c>
      <c r="S157" s="162">
        <f t="shared" si="26"/>
        <v>1</v>
      </c>
      <c r="T157" s="163"/>
      <c r="U157" s="248">
        <f t="shared" si="27"/>
        <v>20</v>
      </c>
      <c r="V157" s="162" t="s">
        <v>433</v>
      </c>
      <c r="W157" s="241">
        <v>1</v>
      </c>
      <c r="X157" s="162">
        <f t="shared" si="29"/>
        <v>20</v>
      </c>
      <c r="Y157" s="119"/>
      <c r="Z157" s="321"/>
      <c r="AA157" s="121"/>
    </row>
    <row r="158" spans="1:27" s="14" customFormat="1" ht="17.25" customHeight="1">
      <c r="A158" s="355" t="s">
        <v>580</v>
      </c>
      <c r="B158" s="353" t="s">
        <v>445</v>
      </c>
      <c r="C158" s="354">
        <v>1</v>
      </c>
      <c r="D158" s="356" t="s">
        <v>40</v>
      </c>
      <c r="E158" s="352" t="s">
        <v>627</v>
      </c>
      <c r="F158" s="359">
        <v>3</v>
      </c>
      <c r="G158" s="39">
        <v>2</v>
      </c>
      <c r="H158" s="39"/>
      <c r="I158" s="347">
        <v>7</v>
      </c>
      <c r="J158" s="347">
        <v>8</v>
      </c>
      <c r="K158" s="347">
        <v>9</v>
      </c>
      <c r="L158" s="347">
        <v>10</v>
      </c>
      <c r="M158" s="347">
        <v>11</v>
      </c>
      <c r="N158" s="161">
        <f t="shared" si="28"/>
        <v>5</v>
      </c>
      <c r="O158" s="237">
        <v>11</v>
      </c>
      <c r="P158" s="237">
        <v>15</v>
      </c>
      <c r="Q158" s="160">
        <f t="shared" ref="Q158:Q167" si="30">P158-O158+1</f>
        <v>5</v>
      </c>
      <c r="R158" s="160">
        <f t="shared" si="25"/>
        <v>25</v>
      </c>
      <c r="S158" s="162">
        <f t="shared" si="26"/>
        <v>1</v>
      </c>
      <c r="T158" s="163"/>
      <c r="U158" s="248">
        <f t="shared" si="27"/>
        <v>25</v>
      </c>
      <c r="V158" s="162" t="s">
        <v>433</v>
      </c>
      <c r="W158" s="241">
        <v>1</v>
      </c>
      <c r="X158" s="162">
        <f t="shared" si="29"/>
        <v>25</v>
      </c>
      <c r="Y158" s="119"/>
      <c r="Z158" s="321"/>
      <c r="AA158" s="121"/>
    </row>
    <row r="159" spans="1:27" s="14" customFormat="1" ht="16.5" customHeight="1">
      <c r="A159" s="355" t="s">
        <v>580</v>
      </c>
      <c r="B159" s="353" t="s">
        <v>445</v>
      </c>
      <c r="C159" s="354">
        <v>1</v>
      </c>
      <c r="D159" s="356" t="s">
        <v>40</v>
      </c>
      <c r="E159" s="352" t="s">
        <v>627</v>
      </c>
      <c r="F159" s="359">
        <v>3</v>
      </c>
      <c r="G159" s="39"/>
      <c r="H159" s="39">
        <v>3</v>
      </c>
      <c r="I159" s="347">
        <v>7</v>
      </c>
      <c r="J159" s="347">
        <v>8</v>
      </c>
      <c r="K159" s="347">
        <v>9</v>
      </c>
      <c r="L159" s="347">
        <v>10</v>
      </c>
      <c r="M159" s="347">
        <v>11</v>
      </c>
      <c r="N159" s="161">
        <f t="shared" si="28"/>
        <v>5</v>
      </c>
      <c r="O159" s="237">
        <v>11</v>
      </c>
      <c r="P159" s="237">
        <v>14</v>
      </c>
      <c r="Q159" s="160">
        <f t="shared" si="30"/>
        <v>4</v>
      </c>
      <c r="R159" s="160">
        <f t="shared" si="25"/>
        <v>20</v>
      </c>
      <c r="S159" s="162">
        <f t="shared" si="26"/>
        <v>1</v>
      </c>
      <c r="T159" s="163"/>
      <c r="U159" s="248">
        <f t="shared" si="27"/>
        <v>20</v>
      </c>
      <c r="V159" s="162" t="s">
        <v>433</v>
      </c>
      <c r="W159" s="241">
        <v>1</v>
      </c>
      <c r="X159" s="162">
        <f t="shared" si="29"/>
        <v>20</v>
      </c>
      <c r="Y159" s="119"/>
      <c r="Z159" s="321"/>
      <c r="AA159" s="121"/>
    </row>
    <row r="160" spans="1:27" s="14" customFormat="1" ht="17.25" customHeight="1">
      <c r="A160" s="355" t="s">
        <v>580</v>
      </c>
      <c r="B160" s="353" t="s">
        <v>446</v>
      </c>
      <c r="C160" s="354">
        <v>1</v>
      </c>
      <c r="D160" s="356" t="s">
        <v>10</v>
      </c>
      <c r="E160" s="352" t="s">
        <v>627</v>
      </c>
      <c r="F160" s="359">
        <v>3</v>
      </c>
      <c r="G160" s="39">
        <v>6</v>
      </c>
      <c r="H160" s="39"/>
      <c r="I160" s="347">
        <v>1</v>
      </c>
      <c r="J160" s="347">
        <v>2</v>
      </c>
      <c r="K160" s="347">
        <v>3</v>
      </c>
      <c r="L160" s="347">
        <v>4</v>
      </c>
      <c r="M160" s="347">
        <v>5</v>
      </c>
      <c r="N160" s="161">
        <f t="shared" si="28"/>
        <v>5</v>
      </c>
      <c r="O160" s="237">
        <v>11</v>
      </c>
      <c r="P160" s="237">
        <v>15</v>
      </c>
      <c r="Q160" s="160">
        <f t="shared" si="30"/>
        <v>5</v>
      </c>
      <c r="R160" s="160">
        <f t="shared" si="25"/>
        <v>25</v>
      </c>
      <c r="S160" s="162">
        <f t="shared" si="26"/>
        <v>1</v>
      </c>
      <c r="T160" s="163"/>
      <c r="U160" s="248">
        <f t="shared" si="27"/>
        <v>25</v>
      </c>
      <c r="V160" s="162" t="s">
        <v>433</v>
      </c>
      <c r="W160" s="241">
        <v>1</v>
      </c>
      <c r="X160" s="162">
        <f t="shared" si="29"/>
        <v>25</v>
      </c>
      <c r="Y160" s="119"/>
      <c r="Z160" s="321"/>
      <c r="AA160" s="121"/>
    </row>
    <row r="161" spans="1:27" s="14" customFormat="1" ht="15.75" customHeight="1">
      <c r="A161" s="355" t="s">
        <v>580</v>
      </c>
      <c r="B161" s="353" t="s">
        <v>446</v>
      </c>
      <c r="C161" s="354">
        <v>1</v>
      </c>
      <c r="D161" s="356" t="s">
        <v>10</v>
      </c>
      <c r="E161" s="352" t="s">
        <v>627</v>
      </c>
      <c r="F161" s="359">
        <v>3</v>
      </c>
      <c r="G161" s="39"/>
      <c r="H161" s="39">
        <v>7</v>
      </c>
      <c r="I161" s="347">
        <v>1</v>
      </c>
      <c r="J161" s="347">
        <v>2</v>
      </c>
      <c r="K161" s="347">
        <v>3</v>
      </c>
      <c r="L161" s="347">
        <v>4</v>
      </c>
      <c r="M161" s="347">
        <v>5</v>
      </c>
      <c r="N161" s="161">
        <f t="shared" si="28"/>
        <v>5</v>
      </c>
      <c r="O161" s="237">
        <v>12</v>
      </c>
      <c r="P161" s="237">
        <v>15</v>
      </c>
      <c r="Q161" s="160">
        <f t="shared" si="30"/>
        <v>4</v>
      </c>
      <c r="R161" s="160">
        <f t="shared" si="25"/>
        <v>20</v>
      </c>
      <c r="S161" s="162">
        <f t="shared" si="26"/>
        <v>1</v>
      </c>
      <c r="T161" s="163"/>
      <c r="U161" s="248">
        <f t="shared" si="27"/>
        <v>20</v>
      </c>
      <c r="V161" s="162" t="s">
        <v>433</v>
      </c>
      <c r="W161" s="241">
        <v>1</v>
      </c>
      <c r="X161" s="162">
        <f t="shared" si="29"/>
        <v>20</v>
      </c>
      <c r="Y161" s="119"/>
      <c r="Z161" s="321"/>
      <c r="AA161" s="121"/>
    </row>
    <row r="162" spans="1:27" s="14" customFormat="1" ht="17.25" customHeight="1">
      <c r="A162" s="355" t="s">
        <v>457</v>
      </c>
      <c r="B162" s="353" t="s">
        <v>447</v>
      </c>
      <c r="C162" s="354">
        <v>1</v>
      </c>
      <c r="D162" s="356" t="s">
        <v>10</v>
      </c>
      <c r="E162" s="352" t="s">
        <v>627</v>
      </c>
      <c r="F162" s="359">
        <v>3</v>
      </c>
      <c r="G162" s="39">
        <v>4</v>
      </c>
      <c r="H162" s="39"/>
      <c r="I162" s="347">
        <v>7</v>
      </c>
      <c r="J162" s="347">
        <v>8</v>
      </c>
      <c r="K162" s="347">
        <v>9</v>
      </c>
      <c r="L162" s="347">
        <v>10</v>
      </c>
      <c r="M162" s="347">
        <v>11</v>
      </c>
      <c r="N162" s="161">
        <f t="shared" si="28"/>
        <v>5</v>
      </c>
      <c r="O162" s="237">
        <v>1</v>
      </c>
      <c r="P162" s="237">
        <v>4</v>
      </c>
      <c r="Q162" s="160">
        <f t="shared" si="30"/>
        <v>4</v>
      </c>
      <c r="R162" s="160">
        <f t="shared" si="25"/>
        <v>20</v>
      </c>
      <c r="S162" s="162">
        <f t="shared" si="26"/>
        <v>1</v>
      </c>
      <c r="T162" s="163"/>
      <c r="U162" s="248">
        <f t="shared" si="27"/>
        <v>20</v>
      </c>
      <c r="V162" s="162" t="s">
        <v>433</v>
      </c>
      <c r="W162" s="241">
        <v>1</v>
      </c>
      <c r="X162" s="162">
        <f t="shared" si="29"/>
        <v>20</v>
      </c>
      <c r="Y162" s="119"/>
      <c r="Z162" s="321"/>
      <c r="AA162" s="121"/>
    </row>
    <row r="163" spans="1:27" s="14" customFormat="1" ht="17.25" customHeight="1">
      <c r="A163" s="355" t="s">
        <v>457</v>
      </c>
      <c r="B163" s="353" t="s">
        <v>447</v>
      </c>
      <c r="C163" s="354">
        <v>1</v>
      </c>
      <c r="D163" s="356" t="s">
        <v>10</v>
      </c>
      <c r="E163" s="352" t="s">
        <v>627</v>
      </c>
      <c r="F163" s="359">
        <v>3</v>
      </c>
      <c r="G163" s="39"/>
      <c r="H163" s="39">
        <v>5</v>
      </c>
      <c r="I163" s="347">
        <v>7</v>
      </c>
      <c r="J163" s="347">
        <v>8</v>
      </c>
      <c r="K163" s="347">
        <v>9</v>
      </c>
      <c r="L163" s="347">
        <v>10</v>
      </c>
      <c r="M163" s="347">
        <v>11</v>
      </c>
      <c r="N163" s="161">
        <f t="shared" si="28"/>
        <v>5</v>
      </c>
      <c r="O163" s="237">
        <v>1</v>
      </c>
      <c r="P163" s="237">
        <v>5</v>
      </c>
      <c r="Q163" s="160">
        <f t="shared" si="30"/>
        <v>5</v>
      </c>
      <c r="R163" s="160">
        <f t="shared" si="25"/>
        <v>25</v>
      </c>
      <c r="S163" s="162">
        <f t="shared" si="26"/>
        <v>1</v>
      </c>
      <c r="T163" s="163"/>
      <c r="U163" s="248">
        <f t="shared" si="27"/>
        <v>25</v>
      </c>
      <c r="V163" s="162" t="s">
        <v>433</v>
      </c>
      <c r="W163" s="241">
        <v>1</v>
      </c>
      <c r="X163" s="162">
        <f t="shared" si="29"/>
        <v>25</v>
      </c>
      <c r="Y163" s="119"/>
      <c r="Z163" s="321"/>
      <c r="AA163" s="121"/>
    </row>
    <row r="164" spans="1:27" s="14" customFormat="1" ht="17.25" customHeight="1">
      <c r="A164" s="355" t="s">
        <v>580</v>
      </c>
      <c r="B164" s="353" t="s">
        <v>448</v>
      </c>
      <c r="C164" s="354">
        <v>1</v>
      </c>
      <c r="D164" s="356" t="s">
        <v>59</v>
      </c>
      <c r="E164" s="352" t="s">
        <v>627</v>
      </c>
      <c r="F164" s="359">
        <v>3</v>
      </c>
      <c r="G164" s="39">
        <v>2</v>
      </c>
      <c r="H164" s="39"/>
      <c r="I164" s="347">
        <v>7</v>
      </c>
      <c r="J164" s="347">
        <v>8</v>
      </c>
      <c r="K164" s="347">
        <v>9</v>
      </c>
      <c r="L164" s="347">
        <v>10</v>
      </c>
      <c r="M164" s="347">
        <v>11</v>
      </c>
      <c r="N164" s="161">
        <f t="shared" si="28"/>
        <v>5</v>
      </c>
      <c r="O164" s="237">
        <v>6</v>
      </c>
      <c r="P164" s="237">
        <v>10</v>
      </c>
      <c r="Q164" s="160">
        <f t="shared" si="30"/>
        <v>5</v>
      </c>
      <c r="R164" s="160">
        <f t="shared" si="25"/>
        <v>25</v>
      </c>
      <c r="S164" s="162">
        <f t="shared" si="26"/>
        <v>1</v>
      </c>
      <c r="T164" s="163"/>
      <c r="U164" s="248">
        <f t="shared" si="27"/>
        <v>25</v>
      </c>
      <c r="V164" s="162" t="s">
        <v>433</v>
      </c>
      <c r="W164" s="241">
        <v>1</v>
      </c>
      <c r="X164" s="162">
        <f t="shared" si="29"/>
        <v>25</v>
      </c>
      <c r="Y164" s="119"/>
      <c r="Z164" s="321"/>
      <c r="AA164" s="121"/>
    </row>
    <row r="165" spans="1:27" s="14" customFormat="1" ht="18.75" customHeight="1">
      <c r="A165" s="355" t="s">
        <v>580</v>
      </c>
      <c r="B165" s="353" t="s">
        <v>448</v>
      </c>
      <c r="C165" s="354">
        <v>1</v>
      </c>
      <c r="D165" s="356" t="s">
        <v>59</v>
      </c>
      <c r="E165" s="352" t="s">
        <v>627</v>
      </c>
      <c r="F165" s="359">
        <v>3</v>
      </c>
      <c r="G165" s="39"/>
      <c r="H165" s="39">
        <v>3</v>
      </c>
      <c r="I165" s="347">
        <v>7</v>
      </c>
      <c r="J165" s="347">
        <v>8</v>
      </c>
      <c r="K165" s="347">
        <v>9</v>
      </c>
      <c r="L165" s="347">
        <v>10</v>
      </c>
      <c r="M165" s="347">
        <v>11</v>
      </c>
      <c r="N165" s="161">
        <f t="shared" si="28"/>
        <v>5</v>
      </c>
      <c r="O165" s="237">
        <v>6</v>
      </c>
      <c r="P165" s="237">
        <v>9</v>
      </c>
      <c r="Q165" s="160">
        <f t="shared" si="30"/>
        <v>4</v>
      </c>
      <c r="R165" s="160">
        <f t="shared" si="25"/>
        <v>20</v>
      </c>
      <c r="S165" s="162">
        <f t="shared" si="26"/>
        <v>1</v>
      </c>
      <c r="T165" s="163"/>
      <c r="U165" s="248">
        <f t="shared" si="27"/>
        <v>20</v>
      </c>
      <c r="V165" s="162" t="s">
        <v>433</v>
      </c>
      <c r="W165" s="241">
        <v>1</v>
      </c>
      <c r="X165" s="162">
        <f t="shared" si="29"/>
        <v>20</v>
      </c>
      <c r="Y165" s="119"/>
      <c r="Z165" s="321"/>
      <c r="AA165" s="121"/>
    </row>
    <row r="166" spans="1:27" s="14" customFormat="1" ht="17.25" customHeight="1">
      <c r="A166" s="355" t="s">
        <v>618</v>
      </c>
      <c r="B166" s="353" t="s">
        <v>449</v>
      </c>
      <c r="C166" s="354">
        <v>1</v>
      </c>
      <c r="D166" s="356" t="s">
        <v>40</v>
      </c>
      <c r="E166" s="352" t="s">
        <v>627</v>
      </c>
      <c r="F166" s="359">
        <v>3</v>
      </c>
      <c r="G166" s="39">
        <v>2</v>
      </c>
      <c r="H166" s="39"/>
      <c r="I166" s="347">
        <v>1</v>
      </c>
      <c r="J166" s="347">
        <v>2</v>
      </c>
      <c r="K166" s="347">
        <v>3</v>
      </c>
      <c r="L166" s="347">
        <v>4</v>
      </c>
      <c r="M166" s="347">
        <v>5</v>
      </c>
      <c r="N166" s="161">
        <f t="shared" si="28"/>
        <v>5</v>
      </c>
      <c r="O166" s="237">
        <v>11</v>
      </c>
      <c r="P166" s="237">
        <v>15</v>
      </c>
      <c r="Q166" s="160">
        <f t="shared" si="30"/>
        <v>5</v>
      </c>
      <c r="R166" s="160">
        <f t="shared" si="25"/>
        <v>25</v>
      </c>
      <c r="S166" s="162">
        <f t="shared" si="26"/>
        <v>1</v>
      </c>
      <c r="T166" s="163"/>
      <c r="U166" s="248">
        <f t="shared" si="27"/>
        <v>25</v>
      </c>
      <c r="V166" s="162" t="s">
        <v>433</v>
      </c>
      <c r="W166" s="241">
        <v>1</v>
      </c>
      <c r="X166" s="162">
        <f t="shared" si="29"/>
        <v>25</v>
      </c>
      <c r="Y166" s="119"/>
      <c r="Z166" s="321"/>
      <c r="AA166" s="121"/>
    </row>
    <row r="167" spans="1:27" s="14" customFormat="1" ht="16.5" customHeight="1">
      <c r="A167" s="355" t="s">
        <v>618</v>
      </c>
      <c r="B167" s="353" t="s">
        <v>449</v>
      </c>
      <c r="C167" s="354">
        <v>1</v>
      </c>
      <c r="D167" s="356" t="s">
        <v>40</v>
      </c>
      <c r="E167" s="352" t="s">
        <v>627</v>
      </c>
      <c r="F167" s="359">
        <v>3</v>
      </c>
      <c r="G167" s="39"/>
      <c r="H167" s="39">
        <v>3</v>
      </c>
      <c r="I167" s="347">
        <v>1</v>
      </c>
      <c r="J167" s="347">
        <v>2</v>
      </c>
      <c r="K167" s="347">
        <v>3</v>
      </c>
      <c r="L167" s="347">
        <v>4</v>
      </c>
      <c r="M167" s="347">
        <v>5</v>
      </c>
      <c r="N167" s="161">
        <f t="shared" si="28"/>
        <v>5</v>
      </c>
      <c r="O167" s="237">
        <v>11</v>
      </c>
      <c r="P167" s="237">
        <v>14</v>
      </c>
      <c r="Q167" s="160">
        <f t="shared" si="30"/>
        <v>4</v>
      </c>
      <c r="R167" s="160">
        <f t="shared" si="25"/>
        <v>20</v>
      </c>
      <c r="S167" s="162">
        <f t="shared" si="26"/>
        <v>1</v>
      </c>
      <c r="T167" s="163"/>
      <c r="U167" s="248">
        <f t="shared" si="27"/>
        <v>20</v>
      </c>
      <c r="V167" s="162" t="s">
        <v>433</v>
      </c>
      <c r="W167" s="241">
        <v>1</v>
      </c>
      <c r="X167" s="162">
        <f t="shared" si="29"/>
        <v>20</v>
      </c>
      <c r="Y167" s="119"/>
      <c r="Z167" s="321"/>
      <c r="AA167" s="121"/>
    </row>
    <row r="168" spans="1:27" s="14" customFormat="1" ht="17.25" customHeight="1">
      <c r="A168" s="355" t="s">
        <v>457</v>
      </c>
      <c r="B168" s="353" t="s">
        <v>452</v>
      </c>
      <c r="C168" s="354">
        <v>1</v>
      </c>
      <c r="D168" s="356" t="s">
        <v>10</v>
      </c>
      <c r="E168" s="360" t="s">
        <v>627</v>
      </c>
      <c r="F168" s="359">
        <v>3</v>
      </c>
      <c r="G168" s="39">
        <v>2</v>
      </c>
      <c r="H168" s="39"/>
      <c r="I168" s="347">
        <v>1</v>
      </c>
      <c r="J168" s="347">
        <v>2</v>
      </c>
      <c r="K168" s="347">
        <v>3</v>
      </c>
      <c r="L168" s="347">
        <v>4</v>
      </c>
      <c r="M168" s="347">
        <v>5</v>
      </c>
      <c r="N168" s="161">
        <f>COUNTIF(I168:M168,"&gt;=1")+IF(I168="C1.1",3)+IF(J168="C1.2",3)+IF(K168="C3",5)+IF(I168="C2.1",3)+IF(J168="C2.2",3)+IF(I168="C1",6)+IF(J168="C2",6)+IF(I168="C.1",5)+IF(J168="C.2",5)</f>
        <v>5</v>
      </c>
      <c r="O168" s="237">
        <v>6</v>
      </c>
      <c r="P168" s="237">
        <v>10</v>
      </c>
      <c r="Q168" s="160">
        <f>P168-O168+1+IF(O168=20,-3)</f>
        <v>5</v>
      </c>
      <c r="R168" s="160">
        <f>Q168*N168*S168</f>
        <v>25</v>
      </c>
      <c r="S168" s="162">
        <f>COUNTIF(G168:H168,"&gt;1")</f>
        <v>1</v>
      </c>
      <c r="T168" s="163"/>
      <c r="U168" s="248">
        <f>ROUND(IF(V168="TH",R168*0.75),1)+IF(V168="LT",R168)</f>
        <v>25</v>
      </c>
      <c r="V168" s="162" t="s">
        <v>433</v>
      </c>
      <c r="W168" s="241">
        <v>1</v>
      </c>
      <c r="X168" s="162">
        <f>W168*U168</f>
        <v>25</v>
      </c>
      <c r="Y168" s="119"/>
      <c r="Z168" s="321"/>
      <c r="AA168" s="121"/>
    </row>
    <row r="169" spans="1:27" s="14" customFormat="1" ht="17.25" customHeight="1">
      <c r="A169" s="355" t="s">
        <v>457</v>
      </c>
      <c r="B169" s="353" t="s">
        <v>452</v>
      </c>
      <c r="C169" s="354">
        <v>1</v>
      </c>
      <c r="D169" s="356" t="s">
        <v>10</v>
      </c>
      <c r="E169" s="360" t="s">
        <v>627</v>
      </c>
      <c r="F169" s="359">
        <v>3</v>
      </c>
      <c r="G169" s="39"/>
      <c r="H169" s="39">
        <v>5</v>
      </c>
      <c r="I169" s="347">
        <v>7</v>
      </c>
      <c r="J169" s="347">
        <v>8</v>
      </c>
      <c r="K169" s="347">
        <v>9</v>
      </c>
      <c r="L169" s="347">
        <v>10</v>
      </c>
      <c r="M169" s="347">
        <v>11</v>
      </c>
      <c r="N169" s="161">
        <f t="shared" si="28"/>
        <v>5</v>
      </c>
      <c r="O169" s="237">
        <v>6</v>
      </c>
      <c r="P169" s="237">
        <v>9</v>
      </c>
      <c r="Q169" s="160">
        <f>P169-O169+1+IF(O169=20,-3)</f>
        <v>4</v>
      </c>
      <c r="R169" s="160">
        <f t="shared" si="25"/>
        <v>20</v>
      </c>
      <c r="S169" s="162">
        <f t="shared" si="26"/>
        <v>1</v>
      </c>
      <c r="T169" s="163"/>
      <c r="U169" s="248">
        <f t="shared" si="27"/>
        <v>20</v>
      </c>
      <c r="V169" s="162" t="s">
        <v>433</v>
      </c>
      <c r="W169" s="241">
        <v>1</v>
      </c>
      <c r="X169" s="162">
        <f t="shared" si="29"/>
        <v>20</v>
      </c>
      <c r="Y169" s="119"/>
      <c r="Z169" s="321"/>
      <c r="AA169" s="121"/>
    </row>
    <row r="170" spans="1:27" s="14" customFormat="1" ht="17.25" customHeight="1">
      <c r="A170" s="355" t="s">
        <v>618</v>
      </c>
      <c r="B170" s="353" t="s">
        <v>455</v>
      </c>
      <c r="C170" s="354">
        <v>1</v>
      </c>
      <c r="D170" s="356" t="s">
        <v>59</v>
      </c>
      <c r="E170" s="360" t="s">
        <v>627</v>
      </c>
      <c r="F170" s="359">
        <v>3</v>
      </c>
      <c r="G170" s="39">
        <v>2</v>
      </c>
      <c r="H170" s="39"/>
      <c r="I170" s="347">
        <v>7</v>
      </c>
      <c r="J170" s="347">
        <v>8</v>
      </c>
      <c r="K170" s="347">
        <v>9</v>
      </c>
      <c r="L170" s="347">
        <v>10</v>
      </c>
      <c r="M170" s="347">
        <v>11</v>
      </c>
      <c r="N170" s="161">
        <f t="shared" si="28"/>
        <v>5</v>
      </c>
      <c r="O170" s="237">
        <v>1</v>
      </c>
      <c r="P170" s="237">
        <v>5</v>
      </c>
      <c r="Q170" s="160">
        <f>P170-O170+1</f>
        <v>5</v>
      </c>
      <c r="R170" s="160">
        <f t="shared" si="25"/>
        <v>25</v>
      </c>
      <c r="S170" s="162">
        <f t="shared" si="26"/>
        <v>1</v>
      </c>
      <c r="T170" s="163"/>
      <c r="U170" s="248">
        <f t="shared" si="27"/>
        <v>25</v>
      </c>
      <c r="V170" s="162" t="s">
        <v>433</v>
      </c>
      <c r="W170" s="241">
        <v>1</v>
      </c>
      <c r="X170" s="162">
        <f t="shared" si="29"/>
        <v>25</v>
      </c>
      <c r="Y170" s="119"/>
      <c r="Z170" s="321"/>
      <c r="AA170" s="121"/>
    </row>
    <row r="171" spans="1:27" s="14" customFormat="1" ht="16.5" customHeight="1">
      <c r="A171" s="355" t="s">
        <v>618</v>
      </c>
      <c r="B171" s="353" t="s">
        <v>455</v>
      </c>
      <c r="C171" s="354">
        <v>1</v>
      </c>
      <c r="D171" s="356" t="s">
        <v>59</v>
      </c>
      <c r="E171" s="360" t="s">
        <v>627</v>
      </c>
      <c r="F171" s="359">
        <v>3</v>
      </c>
      <c r="G171" s="39"/>
      <c r="H171" s="39">
        <v>3</v>
      </c>
      <c r="I171" s="347">
        <v>7</v>
      </c>
      <c r="J171" s="347">
        <v>8</v>
      </c>
      <c r="K171" s="347">
        <v>9</v>
      </c>
      <c r="L171" s="347">
        <v>10</v>
      </c>
      <c r="M171" s="347">
        <v>11</v>
      </c>
      <c r="N171" s="161">
        <f t="shared" si="28"/>
        <v>5</v>
      </c>
      <c r="O171" s="237">
        <v>1</v>
      </c>
      <c r="P171" s="237">
        <v>4</v>
      </c>
      <c r="Q171" s="160">
        <f>P171-O171+1</f>
        <v>4</v>
      </c>
      <c r="R171" s="160">
        <f t="shared" si="25"/>
        <v>20</v>
      </c>
      <c r="S171" s="162">
        <f t="shared" si="26"/>
        <v>1</v>
      </c>
      <c r="T171" s="163"/>
      <c r="U171" s="248">
        <f t="shared" si="27"/>
        <v>20</v>
      </c>
      <c r="V171" s="162" t="s">
        <v>433</v>
      </c>
      <c r="W171" s="241">
        <v>1</v>
      </c>
      <c r="X171" s="162">
        <f t="shared" si="29"/>
        <v>20</v>
      </c>
      <c r="Y171" s="119"/>
      <c r="Z171" s="321"/>
      <c r="AA171" s="121"/>
    </row>
    <row r="172" spans="1:27" s="14" customFormat="1" ht="20.25" customHeight="1">
      <c r="A172" s="355"/>
      <c r="B172" s="353" t="s">
        <v>573</v>
      </c>
      <c r="C172" s="354">
        <v>1</v>
      </c>
      <c r="D172" s="356" t="s">
        <v>39</v>
      </c>
      <c r="E172" s="352" t="s">
        <v>561</v>
      </c>
      <c r="F172" s="359">
        <v>2</v>
      </c>
      <c r="G172" s="39">
        <v>8</v>
      </c>
      <c r="H172" s="39"/>
      <c r="I172" s="347">
        <v>1</v>
      </c>
      <c r="J172" s="347">
        <v>2</v>
      </c>
      <c r="K172" s="347">
        <v>3</v>
      </c>
      <c r="L172" s="347"/>
      <c r="M172" s="347"/>
      <c r="N172" s="161">
        <f t="shared" si="28"/>
        <v>3</v>
      </c>
      <c r="O172" s="237">
        <v>1</v>
      </c>
      <c r="P172" s="237">
        <v>10</v>
      </c>
      <c r="Q172" s="160">
        <f>P172-O172+1+IF(O172=20,-3)</f>
        <v>10</v>
      </c>
      <c r="R172" s="160">
        <f t="shared" si="25"/>
        <v>30</v>
      </c>
      <c r="S172" s="162">
        <f t="shared" si="26"/>
        <v>1</v>
      </c>
      <c r="T172" s="163"/>
      <c r="U172" s="248">
        <f t="shared" si="27"/>
        <v>30</v>
      </c>
      <c r="V172" s="162" t="s">
        <v>433</v>
      </c>
      <c r="W172" s="241">
        <v>1</v>
      </c>
      <c r="X172" s="162">
        <f t="shared" si="29"/>
        <v>30</v>
      </c>
      <c r="Y172" s="119"/>
      <c r="Z172" s="321"/>
      <c r="AA172" s="121"/>
    </row>
    <row r="173" spans="1:27" s="14" customFormat="1" ht="17.25" customHeight="1">
      <c r="A173" s="355"/>
      <c r="B173" s="353" t="s">
        <v>657</v>
      </c>
      <c r="C173" s="354">
        <v>1</v>
      </c>
      <c r="D173" s="356" t="s">
        <v>39</v>
      </c>
      <c r="E173" s="352" t="s">
        <v>561</v>
      </c>
      <c r="F173" s="359">
        <v>2</v>
      </c>
      <c r="G173" s="39"/>
      <c r="H173" s="39"/>
      <c r="I173" s="347">
        <v>4</v>
      </c>
      <c r="J173" s="347">
        <v>5</v>
      </c>
      <c r="K173" s="347">
        <v>6</v>
      </c>
      <c r="L173" s="347"/>
      <c r="M173" s="347"/>
      <c r="N173" s="161">
        <f t="shared" si="28"/>
        <v>3</v>
      </c>
      <c r="O173" s="237">
        <v>1</v>
      </c>
      <c r="P173" s="237">
        <v>10</v>
      </c>
      <c r="Q173" s="160">
        <f>P173-O173+1+IF(O173=20,-3)</f>
        <v>10</v>
      </c>
      <c r="R173" s="160">
        <f t="shared" si="25"/>
        <v>0</v>
      </c>
      <c r="S173" s="162">
        <f t="shared" si="26"/>
        <v>0</v>
      </c>
      <c r="T173" s="163"/>
      <c r="U173" s="248">
        <f t="shared" si="27"/>
        <v>0</v>
      </c>
      <c r="V173" s="162" t="s">
        <v>433</v>
      </c>
      <c r="W173" s="241">
        <v>1</v>
      </c>
      <c r="X173" s="162">
        <f t="shared" si="29"/>
        <v>0</v>
      </c>
      <c r="Y173" s="119"/>
      <c r="Z173" s="321"/>
      <c r="AA173" s="121"/>
    </row>
    <row r="174" spans="1:27" s="14" customFormat="1" ht="17.25" customHeight="1">
      <c r="A174" s="355" t="s">
        <v>579</v>
      </c>
      <c r="B174" s="353" t="s">
        <v>443</v>
      </c>
      <c r="C174" s="354">
        <v>1</v>
      </c>
      <c r="D174" s="356" t="s">
        <v>9</v>
      </c>
      <c r="E174" s="352" t="s">
        <v>629</v>
      </c>
      <c r="F174" s="359">
        <v>2</v>
      </c>
      <c r="G174" s="39">
        <v>4</v>
      </c>
      <c r="H174" s="39">
        <v>5</v>
      </c>
      <c r="I174" s="347" t="s">
        <v>467</v>
      </c>
      <c r="J174" s="347" t="s">
        <v>565</v>
      </c>
      <c r="K174" s="347"/>
      <c r="L174" s="347"/>
      <c r="M174" s="347"/>
      <c r="N174" s="161">
        <f t="shared" si="28"/>
        <v>12</v>
      </c>
      <c r="O174" s="237">
        <v>1</v>
      </c>
      <c r="P174" s="237">
        <v>5</v>
      </c>
      <c r="Q174" s="160">
        <f>P174-O174+1+IF(O174=20,-3)</f>
        <v>5</v>
      </c>
      <c r="R174" s="160">
        <f t="shared" si="25"/>
        <v>120</v>
      </c>
      <c r="S174" s="162">
        <f t="shared" si="26"/>
        <v>2</v>
      </c>
      <c r="T174" s="163"/>
      <c r="U174" s="248">
        <f t="shared" si="27"/>
        <v>90</v>
      </c>
      <c r="V174" s="162" t="s">
        <v>434</v>
      </c>
      <c r="W174" s="241">
        <v>1</v>
      </c>
      <c r="X174" s="162">
        <f>W174*U174</f>
        <v>90</v>
      </c>
      <c r="Y174" s="119"/>
      <c r="Z174" s="321"/>
      <c r="AA174" s="121"/>
    </row>
    <row r="175" spans="1:27" s="14" customFormat="1" ht="17.25" customHeight="1">
      <c r="A175" s="355" t="s">
        <v>579</v>
      </c>
      <c r="B175" s="353" t="s">
        <v>444</v>
      </c>
      <c r="C175" s="354">
        <v>1</v>
      </c>
      <c r="D175" s="356" t="s">
        <v>26</v>
      </c>
      <c r="E175" s="352" t="s">
        <v>629</v>
      </c>
      <c r="F175" s="359">
        <v>2</v>
      </c>
      <c r="G175" s="39">
        <v>6</v>
      </c>
      <c r="H175" s="39">
        <v>7</v>
      </c>
      <c r="I175" s="347" t="s">
        <v>467</v>
      </c>
      <c r="J175" s="347" t="s">
        <v>565</v>
      </c>
      <c r="K175" s="347"/>
      <c r="L175" s="347"/>
      <c r="M175" s="347"/>
      <c r="N175" s="161">
        <f>COUNTIF(I175:M175,"&gt;=1")+IF(I175="C1.1",3)+IF(J175="C1.2",3)+IF(K175="C3",5)+IF(I175="C2.1",3)+IF(J175="C2.2",3)+IF(I175="C1",6)+IF(J175="C2",6)+IF(I175="C.1",5)+IF(J175="C.2",5)</f>
        <v>12</v>
      </c>
      <c r="O175" s="237">
        <v>6</v>
      </c>
      <c r="P175" s="237">
        <v>9</v>
      </c>
      <c r="Q175" s="160">
        <f>P175-O175+1+IF(O175=20,-3)</f>
        <v>4</v>
      </c>
      <c r="R175" s="160">
        <f>Q175*N175*S175</f>
        <v>96</v>
      </c>
      <c r="S175" s="162">
        <f>COUNTIF(G175:H175,"&gt;1")</f>
        <v>2</v>
      </c>
      <c r="T175" s="163"/>
      <c r="U175" s="248">
        <f>ROUND(IF(V175="TH",R175*0.75),1)+IF(V175="LT",R175)</f>
        <v>72</v>
      </c>
      <c r="V175" s="241" t="s">
        <v>434</v>
      </c>
      <c r="W175" s="241">
        <v>1</v>
      </c>
      <c r="X175" s="162">
        <f>W175*U175</f>
        <v>72</v>
      </c>
      <c r="Y175" s="119"/>
      <c r="Z175" s="321"/>
      <c r="AA175" s="121"/>
    </row>
    <row r="176" spans="1:27" s="14" customFormat="1" ht="17.25" customHeight="1">
      <c r="A176" s="355" t="s">
        <v>579</v>
      </c>
      <c r="B176" s="353" t="s">
        <v>444</v>
      </c>
      <c r="C176" s="354">
        <v>1</v>
      </c>
      <c r="D176" s="356" t="s">
        <v>26</v>
      </c>
      <c r="E176" s="352" t="s">
        <v>629</v>
      </c>
      <c r="F176" s="359">
        <v>2</v>
      </c>
      <c r="G176" s="39">
        <v>8</v>
      </c>
      <c r="H176" s="39"/>
      <c r="I176" s="347" t="s">
        <v>467</v>
      </c>
      <c r="J176" s="347" t="s">
        <v>565</v>
      </c>
      <c r="K176" s="347"/>
      <c r="L176" s="347"/>
      <c r="M176" s="347"/>
      <c r="N176" s="161">
        <f t="shared" si="28"/>
        <v>12</v>
      </c>
      <c r="O176" s="237">
        <v>8</v>
      </c>
      <c r="P176" s="237">
        <v>9</v>
      </c>
      <c r="Q176" s="160">
        <f>P176-O176+1+IF(O176=20,-3)</f>
        <v>2</v>
      </c>
      <c r="R176" s="160">
        <f t="shared" si="25"/>
        <v>24</v>
      </c>
      <c r="S176" s="162">
        <f t="shared" si="26"/>
        <v>1</v>
      </c>
      <c r="T176" s="163"/>
      <c r="U176" s="248">
        <f t="shared" si="27"/>
        <v>18</v>
      </c>
      <c r="V176" s="241" t="s">
        <v>434</v>
      </c>
      <c r="W176" s="241">
        <v>1</v>
      </c>
      <c r="X176" s="162">
        <f t="shared" ref="X176:X238" si="31">W176*U176</f>
        <v>18</v>
      </c>
      <c r="Y176" s="119"/>
      <c r="Z176" s="321"/>
      <c r="AA176" s="121"/>
    </row>
    <row r="177" spans="1:27" s="14" customFormat="1" ht="17.25" customHeight="1">
      <c r="A177" s="355" t="s">
        <v>579</v>
      </c>
      <c r="B177" s="353" t="s">
        <v>445</v>
      </c>
      <c r="C177" s="354">
        <v>1</v>
      </c>
      <c r="D177" s="356" t="s">
        <v>28</v>
      </c>
      <c r="E177" s="352" t="s">
        <v>629</v>
      </c>
      <c r="F177" s="359">
        <v>2</v>
      </c>
      <c r="G177" s="39">
        <v>2</v>
      </c>
      <c r="H177" s="39">
        <v>3</v>
      </c>
      <c r="I177" s="347" t="s">
        <v>467</v>
      </c>
      <c r="J177" s="347" t="s">
        <v>565</v>
      </c>
      <c r="K177" s="347"/>
      <c r="L177" s="347"/>
      <c r="M177" s="347"/>
      <c r="N177" s="161">
        <f t="shared" si="28"/>
        <v>12</v>
      </c>
      <c r="O177" s="237">
        <v>1</v>
      </c>
      <c r="P177" s="237">
        <v>5</v>
      </c>
      <c r="Q177" s="160">
        <f>P177-O177+1</f>
        <v>5</v>
      </c>
      <c r="R177" s="160">
        <f t="shared" si="25"/>
        <v>120</v>
      </c>
      <c r="S177" s="162">
        <f t="shared" si="26"/>
        <v>2</v>
      </c>
      <c r="T177" s="163"/>
      <c r="U177" s="248">
        <f t="shared" si="27"/>
        <v>90</v>
      </c>
      <c r="V177" s="162" t="s">
        <v>434</v>
      </c>
      <c r="W177" s="241">
        <v>1</v>
      </c>
      <c r="X177" s="162">
        <f t="shared" si="31"/>
        <v>90</v>
      </c>
      <c r="Y177" s="373" t="s">
        <v>676</v>
      </c>
      <c r="Z177" s="321"/>
      <c r="AA177" s="121"/>
    </row>
    <row r="178" spans="1:27" s="14" customFormat="1" ht="17.25" customHeight="1">
      <c r="A178" s="355" t="s">
        <v>579</v>
      </c>
      <c r="B178" s="353" t="s">
        <v>446</v>
      </c>
      <c r="C178" s="354">
        <v>1</v>
      </c>
      <c r="D178" s="356" t="s">
        <v>26</v>
      </c>
      <c r="E178" s="352" t="s">
        <v>629</v>
      </c>
      <c r="F178" s="359">
        <v>2</v>
      </c>
      <c r="G178" s="39">
        <v>6</v>
      </c>
      <c r="H178" s="39">
        <v>7</v>
      </c>
      <c r="I178" s="347" t="s">
        <v>467</v>
      </c>
      <c r="J178" s="347" t="s">
        <v>565</v>
      </c>
      <c r="K178" s="347"/>
      <c r="L178" s="347"/>
      <c r="M178" s="347"/>
      <c r="N178" s="161">
        <f t="shared" si="28"/>
        <v>12</v>
      </c>
      <c r="O178" s="237">
        <v>1</v>
      </c>
      <c r="P178" s="237">
        <v>5</v>
      </c>
      <c r="Q178" s="160">
        <f>P178-O178+1</f>
        <v>5</v>
      </c>
      <c r="R178" s="160">
        <f t="shared" si="25"/>
        <v>120</v>
      </c>
      <c r="S178" s="162">
        <f t="shared" si="26"/>
        <v>2</v>
      </c>
      <c r="T178" s="163"/>
      <c r="U178" s="248">
        <f t="shared" si="27"/>
        <v>90</v>
      </c>
      <c r="V178" s="241" t="s">
        <v>434</v>
      </c>
      <c r="W178" s="241">
        <v>1</v>
      </c>
      <c r="X178" s="162">
        <f t="shared" si="31"/>
        <v>90</v>
      </c>
      <c r="Y178" s="119"/>
      <c r="Z178" s="321"/>
      <c r="AA178" s="121"/>
    </row>
    <row r="179" spans="1:27" s="14" customFormat="1" ht="17.25" customHeight="1">
      <c r="A179" s="355" t="s">
        <v>579</v>
      </c>
      <c r="B179" s="353" t="s">
        <v>447</v>
      </c>
      <c r="C179" s="354">
        <v>1</v>
      </c>
      <c r="D179" s="356" t="s">
        <v>677</v>
      </c>
      <c r="E179" s="352" t="s">
        <v>629</v>
      </c>
      <c r="F179" s="359">
        <v>2</v>
      </c>
      <c r="G179" s="39">
        <v>8</v>
      </c>
      <c r="H179" s="39">
        <v>7</v>
      </c>
      <c r="I179" s="347" t="s">
        <v>467</v>
      </c>
      <c r="J179" s="347" t="s">
        <v>565</v>
      </c>
      <c r="K179" s="347"/>
      <c r="L179" s="347"/>
      <c r="M179" s="347"/>
      <c r="N179" s="161">
        <f t="shared" si="28"/>
        <v>12</v>
      </c>
      <c r="O179" s="237">
        <v>6</v>
      </c>
      <c r="P179" s="237">
        <v>10</v>
      </c>
      <c r="Q179" s="160">
        <f>P179-O179+1</f>
        <v>5</v>
      </c>
      <c r="R179" s="160">
        <f t="shared" si="25"/>
        <v>120</v>
      </c>
      <c r="S179" s="162">
        <f t="shared" si="26"/>
        <v>2</v>
      </c>
      <c r="T179" s="163"/>
      <c r="U179" s="248">
        <f t="shared" si="27"/>
        <v>90</v>
      </c>
      <c r="V179" s="241" t="s">
        <v>434</v>
      </c>
      <c r="W179" s="241">
        <v>1</v>
      </c>
      <c r="X179" s="162">
        <f t="shared" si="31"/>
        <v>90</v>
      </c>
      <c r="Y179" s="373" t="s">
        <v>678</v>
      </c>
      <c r="Z179" s="321"/>
      <c r="AA179" s="121"/>
    </row>
    <row r="180" spans="1:27" s="14" customFormat="1" ht="17.25" customHeight="1">
      <c r="A180" s="355" t="s">
        <v>579</v>
      </c>
      <c r="B180" s="353" t="s">
        <v>448</v>
      </c>
      <c r="C180" s="354">
        <v>1</v>
      </c>
      <c r="D180" s="356" t="s">
        <v>28</v>
      </c>
      <c r="E180" s="352" t="s">
        <v>629</v>
      </c>
      <c r="F180" s="359">
        <v>2</v>
      </c>
      <c r="G180" s="39">
        <v>2</v>
      </c>
      <c r="H180" s="39">
        <v>3</v>
      </c>
      <c r="I180" s="347" t="s">
        <v>467</v>
      </c>
      <c r="J180" s="347" t="s">
        <v>565</v>
      </c>
      <c r="K180" s="347"/>
      <c r="L180" s="347"/>
      <c r="M180" s="347"/>
      <c r="N180" s="161">
        <f t="shared" si="28"/>
        <v>12</v>
      </c>
      <c r="O180" s="237">
        <v>11</v>
      </c>
      <c r="P180" s="237">
        <v>15</v>
      </c>
      <c r="Q180" s="160">
        <f>P180-O180+1</f>
        <v>5</v>
      </c>
      <c r="R180" s="160">
        <f t="shared" si="25"/>
        <v>120</v>
      </c>
      <c r="S180" s="162">
        <f t="shared" si="26"/>
        <v>2</v>
      </c>
      <c r="T180" s="163"/>
      <c r="U180" s="248">
        <f t="shared" si="27"/>
        <v>90</v>
      </c>
      <c r="V180" s="241" t="s">
        <v>434</v>
      </c>
      <c r="W180" s="241">
        <v>1</v>
      </c>
      <c r="X180" s="162">
        <f t="shared" si="31"/>
        <v>90</v>
      </c>
      <c r="Y180" s="119"/>
      <c r="Z180" s="321"/>
      <c r="AA180" s="121"/>
    </row>
    <row r="181" spans="1:27" s="14" customFormat="1" ht="17.25" customHeight="1">
      <c r="A181" s="355" t="s">
        <v>579</v>
      </c>
      <c r="B181" s="353" t="s">
        <v>449</v>
      </c>
      <c r="C181" s="354">
        <v>1</v>
      </c>
      <c r="D181" s="356" t="s">
        <v>677</v>
      </c>
      <c r="E181" s="352" t="s">
        <v>629</v>
      </c>
      <c r="F181" s="359">
        <v>2</v>
      </c>
      <c r="G181" s="39">
        <v>8</v>
      </c>
      <c r="H181" s="39">
        <v>7</v>
      </c>
      <c r="I181" s="347" t="s">
        <v>467</v>
      </c>
      <c r="J181" s="347" t="s">
        <v>565</v>
      </c>
      <c r="K181" s="347"/>
      <c r="L181" s="347"/>
      <c r="M181" s="347"/>
      <c r="N181" s="161">
        <f t="shared" si="28"/>
        <v>12</v>
      </c>
      <c r="O181" s="237">
        <v>11</v>
      </c>
      <c r="P181" s="237">
        <v>15</v>
      </c>
      <c r="Q181" s="160">
        <f>P181-O181+1</f>
        <v>5</v>
      </c>
      <c r="R181" s="160">
        <f t="shared" si="25"/>
        <v>120</v>
      </c>
      <c r="S181" s="162">
        <f t="shared" si="26"/>
        <v>2</v>
      </c>
      <c r="T181" s="163"/>
      <c r="U181" s="248">
        <f t="shared" si="27"/>
        <v>90</v>
      </c>
      <c r="V181" s="241" t="s">
        <v>434</v>
      </c>
      <c r="W181" s="241">
        <v>1</v>
      </c>
      <c r="X181" s="162">
        <f t="shared" si="31"/>
        <v>90</v>
      </c>
      <c r="Y181" s="119"/>
      <c r="Z181" s="321"/>
      <c r="AA181" s="121"/>
    </row>
    <row r="182" spans="1:27" s="14" customFormat="1" ht="17.25" customHeight="1">
      <c r="A182" s="355" t="s">
        <v>579</v>
      </c>
      <c r="B182" s="353" t="s">
        <v>452</v>
      </c>
      <c r="C182" s="354">
        <v>1</v>
      </c>
      <c r="D182" s="356" t="s">
        <v>9</v>
      </c>
      <c r="E182" s="360" t="s">
        <v>629</v>
      </c>
      <c r="F182" s="359">
        <v>3</v>
      </c>
      <c r="G182" s="39">
        <v>4</v>
      </c>
      <c r="H182" s="39">
        <v>5</v>
      </c>
      <c r="I182" s="347" t="s">
        <v>467</v>
      </c>
      <c r="J182" s="347" t="s">
        <v>565</v>
      </c>
      <c r="K182" s="347"/>
      <c r="L182" s="347"/>
      <c r="M182" s="347"/>
      <c r="N182" s="161">
        <f t="shared" si="28"/>
        <v>12</v>
      </c>
      <c r="O182" s="237">
        <v>11</v>
      </c>
      <c r="P182" s="237">
        <v>17</v>
      </c>
      <c r="Q182" s="160">
        <f>P182-O182+1+IF(O182=20,-3)</f>
        <v>7</v>
      </c>
      <c r="R182" s="160">
        <f t="shared" si="25"/>
        <v>168</v>
      </c>
      <c r="S182" s="162">
        <f t="shared" si="26"/>
        <v>2</v>
      </c>
      <c r="T182" s="163"/>
      <c r="U182" s="248">
        <f t="shared" si="27"/>
        <v>126</v>
      </c>
      <c r="V182" s="241" t="s">
        <v>434</v>
      </c>
      <c r="W182" s="241">
        <v>1</v>
      </c>
      <c r="X182" s="162">
        <f t="shared" si="31"/>
        <v>126</v>
      </c>
      <c r="Y182" s="373"/>
      <c r="Z182" s="321"/>
      <c r="AA182" s="121"/>
    </row>
    <row r="183" spans="1:27" s="14" customFormat="1" ht="17.25" customHeight="1">
      <c r="A183" s="355" t="s">
        <v>579</v>
      </c>
      <c r="B183" s="353" t="s">
        <v>452</v>
      </c>
      <c r="C183" s="354">
        <v>1</v>
      </c>
      <c r="D183" s="356" t="s">
        <v>9</v>
      </c>
      <c r="E183" s="360" t="s">
        <v>629</v>
      </c>
      <c r="F183" s="359">
        <v>3</v>
      </c>
      <c r="G183" s="39">
        <v>8</v>
      </c>
      <c r="H183" s="39"/>
      <c r="I183" s="347" t="s">
        <v>467</v>
      </c>
      <c r="J183" s="347" t="s">
        <v>565</v>
      </c>
      <c r="K183" s="347"/>
      <c r="L183" s="347"/>
      <c r="M183" s="347"/>
      <c r="N183" s="161">
        <f t="shared" si="28"/>
        <v>12</v>
      </c>
      <c r="O183" s="237">
        <v>16</v>
      </c>
      <c r="P183" s="237">
        <v>16</v>
      </c>
      <c r="Q183" s="160">
        <f>P183-O183+1+IF(O183=20,-3)</f>
        <v>1</v>
      </c>
      <c r="R183" s="160">
        <f t="shared" si="25"/>
        <v>12</v>
      </c>
      <c r="S183" s="162">
        <f t="shared" si="26"/>
        <v>1</v>
      </c>
      <c r="T183" s="163"/>
      <c r="U183" s="248">
        <f t="shared" si="27"/>
        <v>9</v>
      </c>
      <c r="V183" s="241" t="s">
        <v>434</v>
      </c>
      <c r="W183" s="241">
        <v>1</v>
      </c>
      <c r="X183" s="162">
        <f t="shared" si="31"/>
        <v>9</v>
      </c>
      <c r="Y183" s="373"/>
      <c r="Z183" s="321"/>
      <c r="AA183" s="121"/>
    </row>
    <row r="184" spans="1:27" s="14" customFormat="1" ht="17.25" customHeight="1">
      <c r="A184" s="355" t="s">
        <v>579</v>
      </c>
      <c r="B184" s="353" t="s">
        <v>455</v>
      </c>
      <c r="C184" s="354">
        <v>1</v>
      </c>
      <c r="D184" s="356" t="s">
        <v>679</v>
      </c>
      <c r="E184" s="360" t="s">
        <v>629</v>
      </c>
      <c r="F184" s="359">
        <v>3</v>
      </c>
      <c r="G184" s="39">
        <v>2</v>
      </c>
      <c r="H184" s="39">
        <v>3</v>
      </c>
      <c r="I184" s="347"/>
      <c r="J184" s="347"/>
      <c r="K184" s="347" t="s">
        <v>577</v>
      </c>
      <c r="L184" s="347"/>
      <c r="M184" s="347"/>
      <c r="N184" s="161">
        <f t="shared" si="28"/>
        <v>5</v>
      </c>
      <c r="O184" s="237">
        <v>1</v>
      </c>
      <c r="P184" s="237">
        <v>9</v>
      </c>
      <c r="Q184" s="160">
        <f>P184-O184+1</f>
        <v>9</v>
      </c>
      <c r="R184" s="160">
        <f t="shared" si="25"/>
        <v>90</v>
      </c>
      <c r="S184" s="162">
        <f t="shared" si="26"/>
        <v>2</v>
      </c>
      <c r="T184" s="163"/>
      <c r="U184" s="248">
        <f t="shared" si="27"/>
        <v>67.5</v>
      </c>
      <c r="V184" s="162" t="s">
        <v>434</v>
      </c>
      <c r="W184" s="241">
        <v>1</v>
      </c>
      <c r="X184" s="162">
        <f t="shared" si="31"/>
        <v>67.5</v>
      </c>
      <c r="Y184" s="119"/>
      <c r="Z184" s="321"/>
      <c r="AA184" s="121"/>
    </row>
    <row r="185" spans="1:27" s="14" customFormat="1" ht="17.25" customHeight="1">
      <c r="A185" s="355" t="s">
        <v>630</v>
      </c>
      <c r="B185" s="353" t="s">
        <v>454</v>
      </c>
      <c r="C185" s="354">
        <v>1</v>
      </c>
      <c r="D185" s="356" t="s">
        <v>679</v>
      </c>
      <c r="E185" s="360" t="s">
        <v>637</v>
      </c>
      <c r="F185" s="359">
        <v>2</v>
      </c>
      <c r="G185" s="39">
        <v>5</v>
      </c>
      <c r="H185" s="39">
        <v>6</v>
      </c>
      <c r="I185" s="347"/>
      <c r="J185" s="347"/>
      <c r="K185" s="347" t="s">
        <v>577</v>
      </c>
      <c r="L185" s="347"/>
      <c r="M185" s="347"/>
      <c r="N185" s="161">
        <f>COUNTIF(I185:M185,"&gt;=1")+IF(I185="C1.1",3)+IF(J185="C1.2",3)+IF(K185="C3",5)+IF(I185="C2.1",3)+IF(J185="C2.2",3)+IF(I185="C1",6)+IF(J185="C2",6)+IF(I185="C.1",5)+IF(J185="C.2",5)</f>
        <v>5</v>
      </c>
      <c r="O185" s="237">
        <v>11</v>
      </c>
      <c r="P185" s="237">
        <v>16</v>
      </c>
      <c r="Q185" s="160">
        <f>P185-O185+1</f>
        <v>6</v>
      </c>
      <c r="R185" s="160">
        <f>Q185*N185*S185</f>
        <v>60</v>
      </c>
      <c r="S185" s="162">
        <f>COUNTIF(G185:H185,"&gt;1")</f>
        <v>2</v>
      </c>
      <c r="T185" s="163"/>
      <c r="U185" s="248">
        <f>ROUND(IF(V185="TH",R185*0.75),1)+IF(V185="LT",R185)</f>
        <v>45</v>
      </c>
      <c r="V185" s="162" t="s">
        <v>434</v>
      </c>
      <c r="W185" s="241">
        <v>1</v>
      </c>
      <c r="X185" s="162">
        <f>W185*U185</f>
        <v>45</v>
      </c>
      <c r="Y185" s="119"/>
      <c r="Z185" s="321"/>
      <c r="AA185" s="121"/>
    </row>
    <row r="186" spans="1:27" s="14" customFormat="1" ht="17.25" customHeight="1">
      <c r="A186" s="355"/>
      <c r="B186" s="353" t="s">
        <v>452</v>
      </c>
      <c r="C186" s="354">
        <v>1</v>
      </c>
      <c r="D186" s="422" t="s">
        <v>462</v>
      </c>
      <c r="E186" s="360" t="s">
        <v>636</v>
      </c>
      <c r="F186" s="359">
        <v>2</v>
      </c>
      <c r="G186" s="39">
        <v>8</v>
      </c>
      <c r="H186" s="39"/>
      <c r="I186" s="347" t="s">
        <v>467</v>
      </c>
      <c r="J186" s="347" t="s">
        <v>565</v>
      </c>
      <c r="K186" s="347"/>
      <c r="L186" s="347"/>
      <c r="M186" s="347"/>
      <c r="N186" s="161">
        <f t="shared" si="28"/>
        <v>12</v>
      </c>
      <c r="O186" s="237">
        <v>1</v>
      </c>
      <c r="P186" s="237">
        <v>10</v>
      </c>
      <c r="Q186" s="160">
        <f>P186-O186+1+IF(O186=20,-3)</f>
        <v>10</v>
      </c>
      <c r="R186" s="160">
        <f t="shared" ref="R186:R241" si="32">Q186*N186*S186</f>
        <v>120</v>
      </c>
      <c r="S186" s="162">
        <f t="shared" ref="S186:S241" si="33">COUNTIF(G186:H186,"&gt;1")</f>
        <v>1</v>
      </c>
      <c r="T186" s="163"/>
      <c r="U186" s="248">
        <f t="shared" ref="U186:U241" si="34">ROUND(IF(V186="TH",R186*0.75),1)+IF(V186="LT",R186)</f>
        <v>90</v>
      </c>
      <c r="V186" s="162" t="s">
        <v>434</v>
      </c>
      <c r="W186" s="241">
        <v>1</v>
      </c>
      <c r="X186" s="162">
        <f t="shared" si="31"/>
        <v>90</v>
      </c>
      <c r="Y186" s="119"/>
      <c r="Z186" s="321"/>
      <c r="AA186" s="121"/>
    </row>
    <row r="187" spans="1:27" s="14" customFormat="1" ht="17.25" customHeight="1">
      <c r="A187" s="355"/>
      <c r="B187" s="353" t="s">
        <v>455</v>
      </c>
      <c r="C187" s="354">
        <v>1</v>
      </c>
      <c r="D187" s="422" t="s">
        <v>30</v>
      </c>
      <c r="E187" s="360" t="s">
        <v>636</v>
      </c>
      <c r="F187" s="359">
        <v>2</v>
      </c>
      <c r="G187" s="39">
        <v>6</v>
      </c>
      <c r="H187" s="39"/>
      <c r="I187" s="347" t="s">
        <v>467</v>
      </c>
      <c r="J187" s="347"/>
      <c r="K187" s="347"/>
      <c r="L187" s="347"/>
      <c r="M187" s="347"/>
      <c r="N187" s="161">
        <f t="shared" si="28"/>
        <v>6</v>
      </c>
      <c r="O187" s="237">
        <v>1</v>
      </c>
      <c r="P187" s="237">
        <v>5</v>
      </c>
      <c r="Q187" s="160">
        <f>P187-O187+1</f>
        <v>5</v>
      </c>
      <c r="R187" s="160">
        <f t="shared" si="32"/>
        <v>30</v>
      </c>
      <c r="S187" s="162">
        <f t="shared" si="33"/>
        <v>1</v>
      </c>
      <c r="T187" s="163"/>
      <c r="U187" s="248">
        <f t="shared" si="34"/>
        <v>22.5</v>
      </c>
      <c r="V187" s="162" t="s">
        <v>434</v>
      </c>
      <c r="W187" s="241">
        <v>1</v>
      </c>
      <c r="X187" s="162">
        <f t="shared" si="31"/>
        <v>22.5</v>
      </c>
      <c r="Y187" s="119"/>
      <c r="Z187" s="321"/>
      <c r="AA187" s="121"/>
    </row>
    <row r="188" spans="1:27" s="14" customFormat="1" ht="17.25" customHeight="1">
      <c r="A188" s="355"/>
      <c r="B188" s="353" t="s">
        <v>455</v>
      </c>
      <c r="C188" s="354">
        <v>1</v>
      </c>
      <c r="D188" s="422" t="s">
        <v>30</v>
      </c>
      <c r="E188" s="360" t="s">
        <v>636</v>
      </c>
      <c r="F188" s="359">
        <v>2</v>
      </c>
      <c r="G188" s="39"/>
      <c r="H188" s="39">
        <v>7</v>
      </c>
      <c r="I188" s="347" t="s">
        <v>467</v>
      </c>
      <c r="J188" s="347"/>
      <c r="K188" s="347"/>
      <c r="L188" s="347"/>
      <c r="M188" s="347"/>
      <c r="N188" s="161">
        <f t="shared" si="28"/>
        <v>6</v>
      </c>
      <c r="O188" s="237">
        <v>1</v>
      </c>
      <c r="P188" s="237">
        <v>5</v>
      </c>
      <c r="Q188" s="160">
        <f>P188-O188+1</f>
        <v>5</v>
      </c>
      <c r="R188" s="160">
        <f t="shared" si="32"/>
        <v>30</v>
      </c>
      <c r="S188" s="162">
        <f t="shared" si="33"/>
        <v>1</v>
      </c>
      <c r="T188" s="163"/>
      <c r="U188" s="248">
        <f t="shared" si="34"/>
        <v>22.5</v>
      </c>
      <c r="V188" s="162" t="s">
        <v>434</v>
      </c>
      <c r="W188" s="241">
        <v>1</v>
      </c>
      <c r="X188" s="162">
        <f t="shared" si="31"/>
        <v>22.5</v>
      </c>
      <c r="Y188" s="119"/>
      <c r="Z188" s="321"/>
      <c r="AA188" s="121"/>
    </row>
    <row r="189" spans="1:27" s="14" customFormat="1" ht="17.25" customHeight="1">
      <c r="A189" s="355"/>
      <c r="B189" s="353" t="s">
        <v>443</v>
      </c>
      <c r="C189" s="354">
        <v>1</v>
      </c>
      <c r="D189" s="356" t="s">
        <v>39</v>
      </c>
      <c r="E189" s="360" t="s">
        <v>122</v>
      </c>
      <c r="F189" s="359">
        <v>2</v>
      </c>
      <c r="G189" s="39"/>
      <c r="H189" s="39">
        <v>3</v>
      </c>
      <c r="I189" s="347">
        <v>1</v>
      </c>
      <c r="J189" s="347">
        <v>2</v>
      </c>
      <c r="K189" s="347">
        <v>3</v>
      </c>
      <c r="L189" s="347"/>
      <c r="M189" s="347"/>
      <c r="N189" s="161">
        <f t="shared" si="28"/>
        <v>3</v>
      </c>
      <c r="O189" s="237">
        <v>1</v>
      </c>
      <c r="P189" s="237">
        <v>10</v>
      </c>
      <c r="Q189" s="160">
        <f>P189-O189+1+IF(O189=20,-3)</f>
        <v>10</v>
      </c>
      <c r="R189" s="160">
        <f t="shared" si="32"/>
        <v>30</v>
      </c>
      <c r="S189" s="162">
        <f t="shared" si="33"/>
        <v>1</v>
      </c>
      <c r="T189" s="163"/>
      <c r="U189" s="248">
        <f t="shared" si="34"/>
        <v>30</v>
      </c>
      <c r="V189" s="162" t="s">
        <v>433</v>
      </c>
      <c r="W189" s="241">
        <v>1</v>
      </c>
      <c r="X189" s="162">
        <f t="shared" si="31"/>
        <v>30</v>
      </c>
      <c r="Y189" s="119"/>
      <c r="Z189" s="321"/>
      <c r="AA189" s="121"/>
    </row>
    <row r="190" spans="1:27" s="14" customFormat="1" ht="17.25" customHeight="1">
      <c r="A190" s="355"/>
      <c r="B190" s="353" t="s">
        <v>444</v>
      </c>
      <c r="C190" s="354">
        <v>1</v>
      </c>
      <c r="D190" s="356" t="s">
        <v>26</v>
      </c>
      <c r="E190" s="360" t="s">
        <v>122</v>
      </c>
      <c r="F190" s="359">
        <v>2</v>
      </c>
      <c r="G190" s="39">
        <v>2</v>
      </c>
      <c r="H190" s="39"/>
      <c r="I190" s="347">
        <v>1</v>
      </c>
      <c r="J190" s="347">
        <v>2</v>
      </c>
      <c r="K190" s="347">
        <v>3</v>
      </c>
      <c r="L190" s="347"/>
      <c r="M190" s="347"/>
      <c r="N190" s="161">
        <f t="shared" si="28"/>
        <v>3</v>
      </c>
      <c r="O190" s="237">
        <v>1</v>
      </c>
      <c r="P190" s="237">
        <v>10</v>
      </c>
      <c r="Q190" s="160">
        <f>P190-O190+1+IF(O190=20,-3)</f>
        <v>10</v>
      </c>
      <c r="R190" s="160">
        <f t="shared" si="32"/>
        <v>30</v>
      </c>
      <c r="S190" s="162">
        <f t="shared" si="33"/>
        <v>1</v>
      </c>
      <c r="T190" s="163"/>
      <c r="U190" s="248">
        <f t="shared" si="34"/>
        <v>30</v>
      </c>
      <c r="V190" s="162" t="s">
        <v>433</v>
      </c>
      <c r="W190" s="241">
        <v>1</v>
      </c>
      <c r="X190" s="162">
        <f t="shared" si="31"/>
        <v>30</v>
      </c>
      <c r="Y190" s="373" t="s">
        <v>680</v>
      </c>
      <c r="Z190" s="321"/>
      <c r="AA190" s="121"/>
    </row>
    <row r="191" spans="1:27" s="14" customFormat="1" ht="17.25" customHeight="1">
      <c r="A191" s="355"/>
      <c r="B191" s="353" t="s">
        <v>445</v>
      </c>
      <c r="C191" s="354"/>
      <c r="D191" s="356" t="s">
        <v>28</v>
      </c>
      <c r="E191" s="360" t="s">
        <v>122</v>
      </c>
      <c r="F191" s="359">
        <v>2</v>
      </c>
      <c r="G191" s="39">
        <v>6</v>
      </c>
      <c r="H191" s="39"/>
      <c r="I191" s="347">
        <v>7</v>
      </c>
      <c r="J191" s="347">
        <v>8</v>
      </c>
      <c r="K191" s="347">
        <v>9</v>
      </c>
      <c r="L191" s="347"/>
      <c r="M191" s="347"/>
      <c r="N191" s="161">
        <f t="shared" si="28"/>
        <v>3</v>
      </c>
      <c r="O191" s="237">
        <v>1</v>
      </c>
      <c r="P191" s="237">
        <v>10</v>
      </c>
      <c r="Q191" s="160">
        <f t="shared" ref="Q191:Q219" si="35">P191-O191+1</f>
        <v>10</v>
      </c>
      <c r="R191" s="160">
        <f t="shared" si="32"/>
        <v>30</v>
      </c>
      <c r="S191" s="162">
        <f t="shared" si="33"/>
        <v>1</v>
      </c>
      <c r="T191" s="163"/>
      <c r="U191" s="248">
        <f t="shared" si="34"/>
        <v>30</v>
      </c>
      <c r="V191" s="162" t="s">
        <v>433</v>
      </c>
      <c r="W191" s="241">
        <v>1</v>
      </c>
      <c r="X191" s="162">
        <f t="shared" si="31"/>
        <v>30</v>
      </c>
      <c r="Y191" s="119"/>
      <c r="Z191" s="321"/>
      <c r="AA191" s="121"/>
    </row>
    <row r="192" spans="1:27" s="14" customFormat="1" ht="17.25" customHeight="1">
      <c r="A192" s="355"/>
      <c r="B192" s="353" t="s">
        <v>446</v>
      </c>
      <c r="C192" s="354">
        <v>1</v>
      </c>
      <c r="D192" s="356" t="s">
        <v>26</v>
      </c>
      <c r="E192" s="360" t="s">
        <v>122</v>
      </c>
      <c r="F192" s="359">
        <v>2</v>
      </c>
      <c r="G192" s="39">
        <v>2</v>
      </c>
      <c r="H192" s="39"/>
      <c r="I192" s="347">
        <v>4</v>
      </c>
      <c r="J192" s="347">
        <v>5</v>
      </c>
      <c r="K192" s="347">
        <v>6</v>
      </c>
      <c r="L192" s="347"/>
      <c r="M192" s="347"/>
      <c r="N192" s="161">
        <f t="shared" si="28"/>
        <v>3</v>
      </c>
      <c r="O192" s="237">
        <v>1</v>
      </c>
      <c r="P192" s="237">
        <v>10</v>
      </c>
      <c r="Q192" s="160">
        <f t="shared" si="35"/>
        <v>10</v>
      </c>
      <c r="R192" s="160">
        <f t="shared" si="32"/>
        <v>30</v>
      </c>
      <c r="S192" s="162">
        <f t="shared" si="33"/>
        <v>1</v>
      </c>
      <c r="T192" s="163"/>
      <c r="U192" s="248">
        <f t="shared" si="34"/>
        <v>30</v>
      </c>
      <c r="V192" s="162" t="s">
        <v>433</v>
      </c>
      <c r="W192" s="241">
        <v>1</v>
      </c>
      <c r="X192" s="162">
        <f t="shared" si="31"/>
        <v>30</v>
      </c>
      <c r="Y192" s="373" t="s">
        <v>681</v>
      </c>
      <c r="Z192" s="321"/>
      <c r="AA192" s="121"/>
    </row>
    <row r="193" spans="1:27" s="14" customFormat="1" ht="19.5" customHeight="1">
      <c r="A193" s="355"/>
      <c r="B193" s="353" t="s">
        <v>447</v>
      </c>
      <c r="C193" s="354">
        <v>1</v>
      </c>
      <c r="D193" s="356" t="s">
        <v>9</v>
      </c>
      <c r="E193" s="360" t="s">
        <v>122</v>
      </c>
      <c r="F193" s="359">
        <v>2</v>
      </c>
      <c r="G193" s="39"/>
      <c r="H193" s="39">
        <v>3</v>
      </c>
      <c r="I193" s="347">
        <v>4</v>
      </c>
      <c r="J193" s="347">
        <v>5</v>
      </c>
      <c r="K193" s="347">
        <v>6</v>
      </c>
      <c r="L193" s="347"/>
      <c r="M193" s="347"/>
      <c r="N193" s="161">
        <f t="shared" si="28"/>
        <v>3</v>
      </c>
      <c r="O193" s="237">
        <v>1</v>
      </c>
      <c r="P193" s="237">
        <v>10</v>
      </c>
      <c r="Q193" s="160">
        <f t="shared" si="35"/>
        <v>10</v>
      </c>
      <c r="R193" s="160">
        <f t="shared" si="32"/>
        <v>30</v>
      </c>
      <c r="S193" s="162">
        <f t="shared" si="33"/>
        <v>1</v>
      </c>
      <c r="T193" s="163"/>
      <c r="U193" s="248">
        <f t="shared" si="34"/>
        <v>30</v>
      </c>
      <c r="V193" s="162" t="s">
        <v>433</v>
      </c>
      <c r="W193" s="241">
        <v>1</v>
      </c>
      <c r="X193" s="162">
        <f t="shared" si="31"/>
        <v>30</v>
      </c>
      <c r="Y193" s="119"/>
      <c r="Z193" s="321"/>
      <c r="AA193" s="121"/>
    </row>
    <row r="194" spans="1:27" s="14" customFormat="1" ht="17.25" customHeight="1">
      <c r="A194" s="355"/>
      <c r="B194" s="353" t="s">
        <v>448</v>
      </c>
      <c r="C194" s="354">
        <v>1</v>
      </c>
      <c r="D194" s="356" t="s">
        <v>9</v>
      </c>
      <c r="E194" s="360" t="s">
        <v>122</v>
      </c>
      <c r="F194" s="359">
        <v>2</v>
      </c>
      <c r="G194" s="39">
        <v>6</v>
      </c>
      <c r="H194" s="39"/>
      <c r="I194" s="347">
        <v>7</v>
      </c>
      <c r="J194" s="347">
        <v>8</v>
      </c>
      <c r="K194" s="347">
        <v>9</v>
      </c>
      <c r="L194" s="347"/>
      <c r="M194" s="347"/>
      <c r="N194" s="161">
        <f t="shared" si="28"/>
        <v>3</v>
      </c>
      <c r="O194" s="237">
        <v>1</v>
      </c>
      <c r="P194" s="237">
        <v>10</v>
      </c>
      <c r="Q194" s="160">
        <f t="shared" si="35"/>
        <v>10</v>
      </c>
      <c r="R194" s="160">
        <f t="shared" si="32"/>
        <v>30</v>
      </c>
      <c r="S194" s="162">
        <f t="shared" si="33"/>
        <v>1</v>
      </c>
      <c r="T194" s="163"/>
      <c r="U194" s="248">
        <f t="shared" si="34"/>
        <v>30</v>
      </c>
      <c r="V194" s="162" t="s">
        <v>433</v>
      </c>
      <c r="W194" s="241">
        <v>1</v>
      </c>
      <c r="X194" s="162">
        <f t="shared" si="31"/>
        <v>30</v>
      </c>
      <c r="Y194" s="119"/>
      <c r="Z194" s="321"/>
      <c r="AA194" s="121"/>
    </row>
    <row r="195" spans="1:27" s="14" customFormat="1" ht="17.25" customHeight="1">
      <c r="A195" s="355"/>
      <c r="B195" s="353" t="s">
        <v>449</v>
      </c>
      <c r="C195" s="354">
        <v>1</v>
      </c>
      <c r="D195" s="356" t="s">
        <v>28</v>
      </c>
      <c r="E195" s="360" t="s">
        <v>122</v>
      </c>
      <c r="F195" s="359">
        <v>2</v>
      </c>
      <c r="G195" s="39">
        <v>6</v>
      </c>
      <c r="H195" s="39"/>
      <c r="I195" s="347">
        <v>1</v>
      </c>
      <c r="J195" s="347">
        <v>2</v>
      </c>
      <c r="K195" s="347">
        <v>3</v>
      </c>
      <c r="L195" s="347"/>
      <c r="M195" s="347"/>
      <c r="N195" s="161">
        <f t="shared" si="28"/>
        <v>3</v>
      </c>
      <c r="O195" s="237">
        <v>1</v>
      </c>
      <c r="P195" s="237">
        <v>10</v>
      </c>
      <c r="Q195" s="160">
        <f t="shared" si="35"/>
        <v>10</v>
      </c>
      <c r="R195" s="160">
        <f t="shared" si="32"/>
        <v>30</v>
      </c>
      <c r="S195" s="162">
        <f t="shared" si="33"/>
        <v>1</v>
      </c>
      <c r="T195" s="163"/>
      <c r="U195" s="248">
        <f t="shared" si="34"/>
        <v>30</v>
      </c>
      <c r="V195" s="162" t="s">
        <v>433</v>
      </c>
      <c r="W195" s="241">
        <v>1</v>
      </c>
      <c r="X195" s="162">
        <f t="shared" si="31"/>
        <v>30</v>
      </c>
      <c r="Y195" s="119"/>
      <c r="Z195" s="321"/>
      <c r="AA195" s="121"/>
    </row>
    <row r="196" spans="1:27" s="14" customFormat="1" ht="33.75" customHeight="1">
      <c r="A196" s="355"/>
      <c r="B196" s="353" t="s">
        <v>454</v>
      </c>
      <c r="C196" s="354">
        <v>1</v>
      </c>
      <c r="D196" s="356" t="s">
        <v>465</v>
      </c>
      <c r="E196" s="360" t="s">
        <v>682</v>
      </c>
      <c r="F196" s="359">
        <v>1</v>
      </c>
      <c r="G196" s="39">
        <v>2</v>
      </c>
      <c r="H196" s="39"/>
      <c r="I196" s="347">
        <v>10</v>
      </c>
      <c r="J196" s="347"/>
      <c r="K196" s="347"/>
      <c r="L196" s="347"/>
      <c r="M196" s="347"/>
      <c r="N196" s="161">
        <f>COUNTIF(I196:M196,"&gt;=1")+IF(I196="C1.1",3)+IF(J196="C1.2",3)+IF(K196="C3",5)+IF(I196="C2.1",3)+IF(J196="C2.2",3)+IF(I196="C1",6)+IF(J196="C2",6)+IF(I196="C.1",5)+IF(J196="C.2",5)</f>
        <v>1</v>
      </c>
      <c r="O196" s="237">
        <v>1</v>
      </c>
      <c r="P196" s="237">
        <v>10</v>
      </c>
      <c r="Q196" s="160">
        <f>P196-O196+1</f>
        <v>10</v>
      </c>
      <c r="R196" s="160">
        <f t="shared" si="32"/>
        <v>10</v>
      </c>
      <c r="S196" s="162">
        <f t="shared" si="33"/>
        <v>1</v>
      </c>
      <c r="T196" s="163"/>
      <c r="U196" s="248">
        <f t="shared" si="34"/>
        <v>10</v>
      </c>
      <c r="V196" s="162" t="s">
        <v>433</v>
      </c>
      <c r="W196" s="241">
        <v>1</v>
      </c>
      <c r="X196" s="162">
        <f t="shared" si="31"/>
        <v>10</v>
      </c>
      <c r="Y196" s="119"/>
      <c r="Z196" s="321"/>
      <c r="AA196" s="121"/>
    </row>
    <row r="197" spans="1:27" s="14" customFormat="1" ht="33.75" customHeight="1">
      <c r="A197" s="355"/>
      <c r="B197" s="353" t="s">
        <v>454</v>
      </c>
      <c r="C197" s="354">
        <v>1</v>
      </c>
      <c r="D197" s="356" t="s">
        <v>465</v>
      </c>
      <c r="E197" s="360" t="s">
        <v>682</v>
      </c>
      <c r="F197" s="359">
        <v>1</v>
      </c>
      <c r="G197" s="39">
        <v>2</v>
      </c>
      <c r="H197" s="39"/>
      <c r="I197" s="347">
        <v>12</v>
      </c>
      <c r="J197" s="347"/>
      <c r="K197" s="347"/>
      <c r="L197" s="347"/>
      <c r="M197" s="347"/>
      <c r="N197" s="161">
        <f>COUNTIF(I197:M197,"&gt;=1")+IF(I197="C1.1",3)+IF(J197="C1.2",3)+IF(K197="C3",5)+IF(I197="C2.1",3)+IF(J197="C2.2",3)+IF(I197="C1",6)+IF(J197="C2",6)+IF(I197="C.1",5)+IF(J197="C.2",5)</f>
        <v>1</v>
      </c>
      <c r="O197" s="237">
        <v>11</v>
      </c>
      <c r="P197" s="237">
        <v>15</v>
      </c>
      <c r="Q197" s="160">
        <f t="shared" si="35"/>
        <v>5</v>
      </c>
      <c r="R197" s="160">
        <f t="shared" si="32"/>
        <v>5</v>
      </c>
      <c r="S197" s="162">
        <f t="shared" si="33"/>
        <v>1</v>
      </c>
      <c r="T197" s="163"/>
      <c r="U197" s="248">
        <f t="shared" si="34"/>
        <v>5</v>
      </c>
      <c r="V197" s="162" t="s">
        <v>433</v>
      </c>
      <c r="W197" s="241">
        <v>1</v>
      </c>
      <c r="X197" s="162">
        <f t="shared" si="31"/>
        <v>5</v>
      </c>
      <c r="Y197" s="119"/>
      <c r="Z197" s="321"/>
      <c r="AA197" s="121"/>
    </row>
    <row r="198" spans="1:27" s="14" customFormat="1" ht="15" customHeight="1">
      <c r="A198" s="355"/>
      <c r="B198" s="353" t="s">
        <v>454</v>
      </c>
      <c r="C198" s="354">
        <v>1</v>
      </c>
      <c r="D198" s="356" t="s">
        <v>461</v>
      </c>
      <c r="E198" s="360" t="s">
        <v>631</v>
      </c>
      <c r="F198" s="359">
        <v>1</v>
      </c>
      <c r="G198" s="39">
        <v>2</v>
      </c>
      <c r="H198" s="39"/>
      <c r="I198" s="347">
        <v>11</v>
      </c>
      <c r="J198" s="347">
        <v>12</v>
      </c>
      <c r="K198" s="347"/>
      <c r="L198" s="347"/>
      <c r="M198" s="347"/>
      <c r="N198" s="161">
        <f>COUNTIF(I198:M198,"&gt;=1")+IF(I198="C1.1",3)+IF(J198="C1.2",3)+IF(K198="C3",5)+IF(I198="C2.1",3)+IF(J198="C2.2",3)+IF(I198="C1",6)+IF(J198="C2",6)+IF(I198="C.1",5)+IF(J198="C.2",5)+IF(E198="bài tập lớn vẽ kỹ thuật",-1)</f>
        <v>1</v>
      </c>
      <c r="O198" s="237">
        <v>1</v>
      </c>
      <c r="P198" s="237">
        <v>10</v>
      </c>
      <c r="Q198" s="160">
        <f>P198-O198+1</f>
        <v>10</v>
      </c>
      <c r="R198" s="160">
        <f t="shared" si="32"/>
        <v>10</v>
      </c>
      <c r="S198" s="162">
        <f t="shared" si="33"/>
        <v>1</v>
      </c>
      <c r="T198" s="163"/>
      <c r="U198" s="248">
        <f t="shared" si="34"/>
        <v>10</v>
      </c>
      <c r="V198" s="162" t="s">
        <v>433</v>
      </c>
      <c r="W198" s="241">
        <v>1</v>
      </c>
      <c r="X198" s="162">
        <f t="shared" si="31"/>
        <v>10</v>
      </c>
      <c r="Y198" s="119"/>
      <c r="Z198" s="321"/>
      <c r="AA198" s="121"/>
    </row>
    <row r="199" spans="1:27" s="14" customFormat="1" ht="15" customHeight="1">
      <c r="A199" s="355"/>
      <c r="B199" s="353" t="s">
        <v>454</v>
      </c>
      <c r="C199" s="354">
        <v>1</v>
      </c>
      <c r="D199" s="356" t="s">
        <v>461</v>
      </c>
      <c r="E199" s="360" t="s">
        <v>631</v>
      </c>
      <c r="F199" s="359">
        <v>1</v>
      </c>
      <c r="G199" s="39">
        <v>2</v>
      </c>
      <c r="H199" s="39"/>
      <c r="I199" s="347">
        <v>13</v>
      </c>
      <c r="J199" s="347">
        <v>14</v>
      </c>
      <c r="K199" s="347"/>
      <c r="L199" s="347"/>
      <c r="M199" s="347"/>
      <c r="N199" s="161">
        <f>COUNTIF(I199:M199,"&gt;=1")+IF(I199="C1.1",3)+IF(J199="C1.2",3)+IF(K199="C3",5)+IF(I199="C2.1",3)+IF(J199="C2.2",3)+IF(I199="C1",6)+IF(J199="C2",6)+IF(I199="C.1",5)+IF(J199="C.2",5)+IF(E199="bài tập lớn vẽ kỹ thuật",-1)</f>
        <v>1</v>
      </c>
      <c r="O199" s="237">
        <v>11</v>
      </c>
      <c r="P199" s="237">
        <v>15</v>
      </c>
      <c r="Q199" s="160">
        <f t="shared" si="35"/>
        <v>5</v>
      </c>
      <c r="R199" s="160">
        <f t="shared" si="32"/>
        <v>5</v>
      </c>
      <c r="S199" s="162">
        <f t="shared" si="33"/>
        <v>1</v>
      </c>
      <c r="T199" s="163"/>
      <c r="U199" s="248">
        <f t="shared" si="34"/>
        <v>5</v>
      </c>
      <c r="V199" s="162" t="s">
        <v>433</v>
      </c>
      <c r="W199" s="241">
        <v>1</v>
      </c>
      <c r="X199" s="162">
        <f t="shared" si="31"/>
        <v>5</v>
      </c>
      <c r="Y199" s="119"/>
      <c r="Z199" s="321"/>
      <c r="AA199" s="121"/>
    </row>
    <row r="200" spans="1:27" s="14" customFormat="1" ht="17.25" customHeight="1">
      <c r="A200" s="355"/>
      <c r="B200" s="353" t="s">
        <v>573</v>
      </c>
      <c r="C200" s="354">
        <v>1</v>
      </c>
      <c r="D200" s="356" t="s">
        <v>59</v>
      </c>
      <c r="E200" s="360" t="s">
        <v>683</v>
      </c>
      <c r="F200" s="359">
        <v>2</v>
      </c>
      <c r="G200" s="39">
        <v>2</v>
      </c>
      <c r="H200" s="39">
        <v>3</v>
      </c>
      <c r="I200" s="347">
        <v>1</v>
      </c>
      <c r="J200" s="347">
        <v>2</v>
      </c>
      <c r="K200" s="347">
        <v>3</v>
      </c>
      <c r="L200" s="347"/>
      <c r="M200" s="347"/>
      <c r="N200" s="161">
        <f>COUNTIF(I200:M200,"&gt;=1")+IF(I200="C1.1",3)+IF(J200="C1.2",3)+IF(K200="C3",5)+IF(I200="C2.1",3)+IF(J200="C2.2",3)+IF(I200="C1",6)+IF(J200="C2",6)+IF(I200="C.1",5)+IF(J200="C.2",5)</f>
        <v>3</v>
      </c>
      <c r="O200" s="237">
        <v>6</v>
      </c>
      <c r="P200" s="237">
        <v>10</v>
      </c>
      <c r="Q200" s="160">
        <f>P200-O200+1</f>
        <v>5</v>
      </c>
      <c r="R200" s="160">
        <f t="shared" si="32"/>
        <v>30</v>
      </c>
      <c r="S200" s="162">
        <f t="shared" si="33"/>
        <v>2</v>
      </c>
      <c r="T200" s="163"/>
      <c r="U200" s="248">
        <f t="shared" si="34"/>
        <v>30</v>
      </c>
      <c r="V200" s="162" t="s">
        <v>433</v>
      </c>
      <c r="W200" s="241">
        <v>1</v>
      </c>
      <c r="X200" s="162">
        <f t="shared" si="31"/>
        <v>30</v>
      </c>
      <c r="Y200" s="119"/>
      <c r="Z200" s="321"/>
      <c r="AA200" s="121"/>
    </row>
    <row r="201" spans="1:27" s="14" customFormat="1" ht="17.25" customHeight="1">
      <c r="A201" s="355"/>
      <c r="B201" s="353" t="s">
        <v>573</v>
      </c>
      <c r="C201" s="354">
        <v>1</v>
      </c>
      <c r="D201" s="356" t="s">
        <v>59</v>
      </c>
      <c r="E201" s="360" t="s">
        <v>683</v>
      </c>
      <c r="F201" s="359">
        <v>2</v>
      </c>
      <c r="G201" s="39">
        <v>2</v>
      </c>
      <c r="H201" s="39">
        <v>3</v>
      </c>
      <c r="I201" s="347">
        <v>4</v>
      </c>
      <c r="J201" s="347">
        <v>5</v>
      </c>
      <c r="K201" s="347">
        <v>6</v>
      </c>
      <c r="L201" s="347"/>
      <c r="M201" s="347"/>
      <c r="N201" s="161">
        <f>COUNTIF(I201:M201,"&gt;=1")+IF(I201="C1.1",3)+IF(J201="C1.2",3)+IF(K201="C3",5)+IF(I201="C2.1",3)+IF(J201="C2.2",3)+IF(I201="C1",6)+IF(J201="C2",6)+IF(I201="C.1",5)+IF(J201="C.2",5)</f>
        <v>3</v>
      </c>
      <c r="O201" s="237">
        <v>6</v>
      </c>
      <c r="P201" s="237">
        <v>10</v>
      </c>
      <c r="Q201" s="160">
        <f t="shared" si="35"/>
        <v>5</v>
      </c>
      <c r="R201" s="160">
        <f t="shared" si="32"/>
        <v>30</v>
      </c>
      <c r="S201" s="162">
        <f t="shared" si="33"/>
        <v>2</v>
      </c>
      <c r="T201" s="163"/>
      <c r="U201" s="248">
        <f t="shared" si="34"/>
        <v>30</v>
      </c>
      <c r="V201" s="162" t="s">
        <v>433</v>
      </c>
      <c r="W201" s="241">
        <v>1</v>
      </c>
      <c r="X201" s="162">
        <f t="shared" si="31"/>
        <v>30</v>
      </c>
      <c r="Y201" s="119"/>
      <c r="Z201" s="321"/>
      <c r="AA201" s="121"/>
    </row>
    <row r="202" spans="1:27" s="14" customFormat="1" ht="20.25" customHeight="1">
      <c r="A202" s="355"/>
      <c r="B202" s="353" t="s">
        <v>573</v>
      </c>
      <c r="C202" s="354">
        <v>1</v>
      </c>
      <c r="D202" s="356" t="s">
        <v>585</v>
      </c>
      <c r="E202" s="360" t="s">
        <v>622</v>
      </c>
      <c r="F202" s="359">
        <v>2</v>
      </c>
      <c r="G202" s="39"/>
      <c r="H202" s="39">
        <v>5</v>
      </c>
      <c r="I202" s="347">
        <v>3</v>
      </c>
      <c r="J202" s="347">
        <v>4</v>
      </c>
      <c r="K202" s="347"/>
      <c r="L202" s="347"/>
      <c r="M202" s="347"/>
      <c r="N202" s="161">
        <f t="shared" ref="N202:N234" si="36">COUNTIF(I202:M202,"&gt;=1")+IF(I202="C1.1",3)+IF(J202="C1.2",3)+IF(K202="C3",5)+IF(I202="C2.1",3)+IF(J202="C2.2",3)+IF(I202="C1",6)+IF(J202="C2",6)+IF(I202="C.1",5)+IF(J202="C.2",5)</f>
        <v>2</v>
      </c>
      <c r="O202" s="237">
        <v>1</v>
      </c>
      <c r="P202" s="237">
        <v>15</v>
      </c>
      <c r="Q202" s="160">
        <f t="shared" si="35"/>
        <v>15</v>
      </c>
      <c r="R202" s="160">
        <f t="shared" si="32"/>
        <v>30</v>
      </c>
      <c r="S202" s="162">
        <f t="shared" si="33"/>
        <v>1</v>
      </c>
      <c r="T202" s="163"/>
      <c r="U202" s="248">
        <f t="shared" si="34"/>
        <v>30</v>
      </c>
      <c r="V202" s="162" t="s">
        <v>433</v>
      </c>
      <c r="W202" s="241">
        <v>1</v>
      </c>
      <c r="X202" s="162">
        <f t="shared" si="31"/>
        <v>30</v>
      </c>
      <c r="Y202" s="119"/>
      <c r="Z202" s="321"/>
      <c r="AA202" s="121"/>
    </row>
    <row r="203" spans="1:27" s="14" customFormat="1" ht="18.75" customHeight="1">
      <c r="A203" s="355"/>
      <c r="B203" s="353" t="s">
        <v>658</v>
      </c>
      <c r="C203" s="354">
        <v>1</v>
      </c>
      <c r="D203" s="356" t="s">
        <v>48</v>
      </c>
      <c r="E203" s="360" t="s">
        <v>96</v>
      </c>
      <c r="F203" s="359">
        <v>2</v>
      </c>
      <c r="G203" s="39">
        <v>4</v>
      </c>
      <c r="H203" s="39"/>
      <c r="I203" s="347">
        <v>1</v>
      </c>
      <c r="J203" s="347">
        <v>2</v>
      </c>
      <c r="K203" s="347">
        <v>3</v>
      </c>
      <c r="L203" s="347"/>
      <c r="M203" s="347"/>
      <c r="N203" s="161">
        <f t="shared" si="36"/>
        <v>3</v>
      </c>
      <c r="O203" s="237">
        <v>6</v>
      </c>
      <c r="P203" s="237">
        <v>15</v>
      </c>
      <c r="Q203" s="160">
        <f t="shared" si="35"/>
        <v>10</v>
      </c>
      <c r="R203" s="160">
        <f t="shared" si="32"/>
        <v>30</v>
      </c>
      <c r="S203" s="162">
        <f t="shared" si="33"/>
        <v>1</v>
      </c>
      <c r="T203" s="163"/>
      <c r="U203" s="248">
        <f t="shared" si="34"/>
        <v>30</v>
      </c>
      <c r="V203" s="162" t="s">
        <v>433</v>
      </c>
      <c r="W203" s="241">
        <v>1</v>
      </c>
      <c r="X203" s="162">
        <f t="shared" si="31"/>
        <v>30</v>
      </c>
      <c r="Y203" s="119"/>
      <c r="Z203" s="321"/>
      <c r="AA203" s="121"/>
    </row>
    <row r="204" spans="1:27" s="14" customFormat="1" ht="18.75" customHeight="1">
      <c r="A204" s="355"/>
      <c r="B204" s="353" t="s">
        <v>659</v>
      </c>
      <c r="C204" s="354">
        <v>1</v>
      </c>
      <c r="D204" s="356" t="s">
        <v>48</v>
      </c>
      <c r="E204" s="360" t="s">
        <v>96</v>
      </c>
      <c r="F204" s="359">
        <v>2</v>
      </c>
      <c r="G204" s="39">
        <v>4</v>
      </c>
      <c r="H204" s="39"/>
      <c r="I204" s="347">
        <v>4</v>
      </c>
      <c r="J204" s="347">
        <v>5</v>
      </c>
      <c r="K204" s="347">
        <v>6</v>
      </c>
      <c r="L204" s="347"/>
      <c r="M204" s="347"/>
      <c r="N204" s="161">
        <f t="shared" si="36"/>
        <v>3</v>
      </c>
      <c r="O204" s="237">
        <v>6</v>
      </c>
      <c r="P204" s="237">
        <v>15</v>
      </c>
      <c r="Q204" s="160">
        <f t="shared" si="35"/>
        <v>10</v>
      </c>
      <c r="R204" s="160">
        <f t="shared" si="32"/>
        <v>30</v>
      </c>
      <c r="S204" s="162">
        <f t="shared" si="33"/>
        <v>1</v>
      </c>
      <c r="T204" s="163"/>
      <c r="U204" s="248">
        <f t="shared" si="34"/>
        <v>30</v>
      </c>
      <c r="V204" s="162" t="s">
        <v>433</v>
      </c>
      <c r="W204" s="241">
        <v>1</v>
      </c>
      <c r="X204" s="162">
        <f t="shared" si="31"/>
        <v>30</v>
      </c>
      <c r="Y204" s="119"/>
      <c r="Z204" s="321"/>
      <c r="AA204" s="121"/>
    </row>
    <row r="205" spans="1:27" s="14" customFormat="1" ht="18.75" customHeight="1">
      <c r="A205" s="355"/>
      <c r="B205" s="353" t="s">
        <v>660</v>
      </c>
      <c r="C205" s="354">
        <v>1</v>
      </c>
      <c r="D205" s="356" t="s">
        <v>48</v>
      </c>
      <c r="E205" s="360" t="s">
        <v>96</v>
      </c>
      <c r="F205" s="359">
        <v>2</v>
      </c>
      <c r="G205" s="39"/>
      <c r="H205" s="39">
        <v>3</v>
      </c>
      <c r="I205" s="347">
        <v>1</v>
      </c>
      <c r="J205" s="347">
        <v>2</v>
      </c>
      <c r="K205" s="347">
        <v>3</v>
      </c>
      <c r="L205" s="347"/>
      <c r="M205" s="347"/>
      <c r="N205" s="161">
        <f t="shared" si="36"/>
        <v>3</v>
      </c>
      <c r="O205" s="237">
        <v>6</v>
      </c>
      <c r="P205" s="237">
        <v>15</v>
      </c>
      <c r="Q205" s="160">
        <f t="shared" si="35"/>
        <v>10</v>
      </c>
      <c r="R205" s="160">
        <f t="shared" si="32"/>
        <v>30</v>
      </c>
      <c r="S205" s="162">
        <f t="shared" si="33"/>
        <v>1</v>
      </c>
      <c r="T205" s="163"/>
      <c r="U205" s="248">
        <f t="shared" si="34"/>
        <v>30</v>
      </c>
      <c r="V205" s="162" t="s">
        <v>433</v>
      </c>
      <c r="W205" s="241">
        <v>1</v>
      </c>
      <c r="X205" s="162">
        <f t="shared" si="31"/>
        <v>30</v>
      </c>
      <c r="Y205" s="119"/>
      <c r="Z205" s="321"/>
      <c r="AA205" s="121"/>
    </row>
    <row r="206" spans="1:27" s="14" customFormat="1" ht="18.75" customHeight="1">
      <c r="A206" s="355"/>
      <c r="B206" s="353" t="s">
        <v>662</v>
      </c>
      <c r="C206" s="354">
        <v>1</v>
      </c>
      <c r="D206" s="356" t="s">
        <v>48</v>
      </c>
      <c r="E206" s="360" t="s">
        <v>96</v>
      </c>
      <c r="F206" s="359">
        <v>2</v>
      </c>
      <c r="G206" s="39"/>
      <c r="H206" s="39">
        <v>3</v>
      </c>
      <c r="I206" s="347">
        <v>4</v>
      </c>
      <c r="J206" s="347">
        <v>5</v>
      </c>
      <c r="K206" s="347">
        <v>6</v>
      </c>
      <c r="L206" s="347"/>
      <c r="M206" s="347"/>
      <c r="N206" s="161">
        <f t="shared" si="36"/>
        <v>3</v>
      </c>
      <c r="O206" s="237">
        <v>6</v>
      </c>
      <c r="P206" s="237">
        <v>15</v>
      </c>
      <c r="Q206" s="160">
        <f t="shared" si="35"/>
        <v>10</v>
      </c>
      <c r="R206" s="160">
        <f t="shared" si="32"/>
        <v>30</v>
      </c>
      <c r="S206" s="162">
        <f t="shared" si="33"/>
        <v>1</v>
      </c>
      <c r="T206" s="163"/>
      <c r="U206" s="248">
        <f t="shared" si="34"/>
        <v>30</v>
      </c>
      <c r="V206" s="162" t="s">
        <v>433</v>
      </c>
      <c r="W206" s="241">
        <v>1</v>
      </c>
      <c r="X206" s="162">
        <f t="shared" si="31"/>
        <v>30</v>
      </c>
      <c r="Y206" s="119"/>
      <c r="Z206" s="321"/>
      <c r="AA206" s="121"/>
    </row>
    <row r="207" spans="1:27" s="14" customFormat="1" ht="18.75" customHeight="1">
      <c r="A207" s="355"/>
      <c r="B207" s="353" t="s">
        <v>663</v>
      </c>
      <c r="C207" s="354">
        <v>1</v>
      </c>
      <c r="D207" s="356" t="s">
        <v>516</v>
      </c>
      <c r="E207" s="360" t="s">
        <v>96</v>
      </c>
      <c r="F207" s="359">
        <v>2</v>
      </c>
      <c r="G207" s="39"/>
      <c r="H207" s="39">
        <v>7</v>
      </c>
      <c r="I207" s="347">
        <v>1</v>
      </c>
      <c r="J207" s="347">
        <v>2</v>
      </c>
      <c r="K207" s="347">
        <v>3</v>
      </c>
      <c r="L207" s="347"/>
      <c r="M207" s="347"/>
      <c r="N207" s="161">
        <f t="shared" si="36"/>
        <v>3</v>
      </c>
      <c r="O207" s="237">
        <v>6</v>
      </c>
      <c r="P207" s="237">
        <v>15</v>
      </c>
      <c r="Q207" s="160">
        <f t="shared" si="35"/>
        <v>10</v>
      </c>
      <c r="R207" s="160">
        <f t="shared" si="32"/>
        <v>30</v>
      </c>
      <c r="S207" s="162">
        <f t="shared" si="33"/>
        <v>1</v>
      </c>
      <c r="T207" s="163"/>
      <c r="U207" s="248">
        <f t="shared" si="34"/>
        <v>30</v>
      </c>
      <c r="V207" s="162" t="s">
        <v>433</v>
      </c>
      <c r="W207" s="241">
        <v>1</v>
      </c>
      <c r="X207" s="162">
        <f t="shared" si="31"/>
        <v>30</v>
      </c>
      <c r="Y207" s="119"/>
      <c r="Z207" s="321"/>
      <c r="AA207" s="121"/>
    </row>
    <row r="208" spans="1:27" s="14" customFormat="1" ht="18.75" customHeight="1">
      <c r="A208" s="355"/>
      <c r="B208" s="353" t="s">
        <v>664</v>
      </c>
      <c r="C208" s="354">
        <v>1</v>
      </c>
      <c r="D208" s="356" t="s">
        <v>516</v>
      </c>
      <c r="E208" s="360" t="s">
        <v>96</v>
      </c>
      <c r="F208" s="359">
        <v>2</v>
      </c>
      <c r="G208" s="39"/>
      <c r="H208" s="39">
        <v>7</v>
      </c>
      <c r="I208" s="347">
        <v>4</v>
      </c>
      <c r="J208" s="347">
        <v>5</v>
      </c>
      <c r="K208" s="347">
        <v>6</v>
      </c>
      <c r="L208" s="347"/>
      <c r="M208" s="347"/>
      <c r="N208" s="161">
        <f t="shared" si="36"/>
        <v>3</v>
      </c>
      <c r="O208" s="237">
        <v>6</v>
      </c>
      <c r="P208" s="237">
        <v>15</v>
      </c>
      <c r="Q208" s="160">
        <f t="shared" si="35"/>
        <v>10</v>
      </c>
      <c r="R208" s="160">
        <f t="shared" si="32"/>
        <v>30</v>
      </c>
      <c r="S208" s="162">
        <f t="shared" si="33"/>
        <v>1</v>
      </c>
      <c r="T208" s="163"/>
      <c r="U208" s="248">
        <f t="shared" si="34"/>
        <v>30</v>
      </c>
      <c r="V208" s="162" t="s">
        <v>433</v>
      </c>
      <c r="W208" s="241">
        <v>1</v>
      </c>
      <c r="X208" s="162">
        <f t="shared" si="31"/>
        <v>30</v>
      </c>
      <c r="Y208" s="119"/>
      <c r="Z208" s="321"/>
      <c r="AA208" s="121"/>
    </row>
    <row r="209" spans="1:27" s="14" customFormat="1" ht="18.75" customHeight="1">
      <c r="A209" s="355"/>
      <c r="B209" s="353" t="s">
        <v>665</v>
      </c>
      <c r="C209" s="354">
        <v>1</v>
      </c>
      <c r="D209" s="356" t="s">
        <v>48</v>
      </c>
      <c r="E209" s="360" t="s">
        <v>96</v>
      </c>
      <c r="F209" s="359">
        <v>2</v>
      </c>
      <c r="G209" s="39">
        <v>2</v>
      </c>
      <c r="H209" s="39"/>
      <c r="I209" s="347">
        <v>1</v>
      </c>
      <c r="J209" s="347">
        <v>2</v>
      </c>
      <c r="K209" s="347">
        <v>3</v>
      </c>
      <c r="L209" s="347"/>
      <c r="M209" s="347"/>
      <c r="N209" s="161">
        <f t="shared" si="36"/>
        <v>3</v>
      </c>
      <c r="O209" s="237">
        <v>6</v>
      </c>
      <c r="P209" s="237">
        <v>15</v>
      </c>
      <c r="Q209" s="160">
        <f t="shared" si="35"/>
        <v>10</v>
      </c>
      <c r="R209" s="160">
        <f t="shared" si="32"/>
        <v>30</v>
      </c>
      <c r="S209" s="162">
        <f t="shared" si="33"/>
        <v>1</v>
      </c>
      <c r="T209" s="163"/>
      <c r="U209" s="248">
        <f t="shared" si="34"/>
        <v>30</v>
      </c>
      <c r="V209" s="162" t="s">
        <v>433</v>
      </c>
      <c r="W209" s="241">
        <v>1</v>
      </c>
      <c r="X209" s="162">
        <f t="shared" si="31"/>
        <v>30</v>
      </c>
      <c r="Y209" s="119"/>
      <c r="Z209" s="321"/>
      <c r="AA209" s="121"/>
    </row>
    <row r="210" spans="1:27" s="14" customFormat="1" ht="18.75" customHeight="1">
      <c r="A210" s="355"/>
      <c r="B210" s="353" t="s">
        <v>666</v>
      </c>
      <c r="C210" s="354">
        <v>1</v>
      </c>
      <c r="D210" s="356" t="s">
        <v>48</v>
      </c>
      <c r="E210" s="360" t="s">
        <v>96</v>
      </c>
      <c r="F210" s="359">
        <v>2</v>
      </c>
      <c r="G210" s="39">
        <v>2</v>
      </c>
      <c r="H210" s="39"/>
      <c r="I210" s="347">
        <v>4</v>
      </c>
      <c r="J210" s="347">
        <v>5</v>
      </c>
      <c r="K210" s="347">
        <v>6</v>
      </c>
      <c r="L210" s="347"/>
      <c r="M210" s="347"/>
      <c r="N210" s="161">
        <f t="shared" si="36"/>
        <v>3</v>
      </c>
      <c r="O210" s="237">
        <v>6</v>
      </c>
      <c r="P210" s="237">
        <v>15</v>
      </c>
      <c r="Q210" s="160">
        <f t="shared" si="35"/>
        <v>10</v>
      </c>
      <c r="R210" s="160">
        <f t="shared" si="32"/>
        <v>30</v>
      </c>
      <c r="S210" s="162">
        <f t="shared" si="33"/>
        <v>1</v>
      </c>
      <c r="T210" s="163"/>
      <c r="U210" s="248">
        <f t="shared" si="34"/>
        <v>30</v>
      </c>
      <c r="V210" s="162" t="s">
        <v>433</v>
      </c>
      <c r="W210" s="241">
        <v>1</v>
      </c>
      <c r="X210" s="162">
        <f t="shared" si="31"/>
        <v>30</v>
      </c>
      <c r="Y210" s="119"/>
      <c r="Z210" s="321"/>
      <c r="AA210" s="121"/>
    </row>
    <row r="211" spans="1:27" s="14" customFormat="1" ht="18.75" customHeight="1">
      <c r="A211" s="355"/>
      <c r="B211" s="353" t="s">
        <v>667</v>
      </c>
      <c r="C211" s="354">
        <v>1</v>
      </c>
      <c r="D211" s="356" t="s">
        <v>516</v>
      </c>
      <c r="E211" s="360" t="s">
        <v>96</v>
      </c>
      <c r="F211" s="359">
        <v>2</v>
      </c>
      <c r="G211" s="39">
        <v>4</v>
      </c>
      <c r="H211" s="39"/>
      <c r="I211" s="347">
        <v>7</v>
      </c>
      <c r="J211" s="347">
        <v>8</v>
      </c>
      <c r="K211" s="347">
        <v>9</v>
      </c>
      <c r="L211" s="347"/>
      <c r="M211" s="347"/>
      <c r="N211" s="161">
        <f t="shared" si="36"/>
        <v>3</v>
      </c>
      <c r="O211" s="237">
        <v>6</v>
      </c>
      <c r="P211" s="237">
        <v>15</v>
      </c>
      <c r="Q211" s="160">
        <f t="shared" si="35"/>
        <v>10</v>
      </c>
      <c r="R211" s="160">
        <f t="shared" si="32"/>
        <v>30</v>
      </c>
      <c r="S211" s="162">
        <f t="shared" si="33"/>
        <v>1</v>
      </c>
      <c r="T211" s="163"/>
      <c r="U211" s="248">
        <f t="shared" si="34"/>
        <v>30</v>
      </c>
      <c r="V211" s="162" t="s">
        <v>433</v>
      </c>
      <c r="W211" s="241">
        <v>1</v>
      </c>
      <c r="X211" s="162">
        <f t="shared" si="31"/>
        <v>30</v>
      </c>
      <c r="Y211" s="119"/>
      <c r="Z211" s="321"/>
      <c r="AA211" s="121"/>
    </row>
    <row r="212" spans="1:27" s="14" customFormat="1" ht="18.75" customHeight="1">
      <c r="A212" s="355"/>
      <c r="B212" s="353" t="s">
        <v>668</v>
      </c>
      <c r="C212" s="354">
        <v>1</v>
      </c>
      <c r="D212" s="356" t="s">
        <v>516</v>
      </c>
      <c r="E212" s="360" t="s">
        <v>96</v>
      </c>
      <c r="F212" s="359">
        <v>2</v>
      </c>
      <c r="G212" s="39">
        <v>4</v>
      </c>
      <c r="H212" s="39"/>
      <c r="I212" s="347">
        <v>10</v>
      </c>
      <c r="J212" s="347">
        <v>11</v>
      </c>
      <c r="K212" s="347">
        <v>12</v>
      </c>
      <c r="L212" s="347"/>
      <c r="M212" s="347"/>
      <c r="N212" s="161">
        <f t="shared" si="36"/>
        <v>3</v>
      </c>
      <c r="O212" s="237">
        <v>6</v>
      </c>
      <c r="P212" s="237">
        <v>15</v>
      </c>
      <c r="Q212" s="160">
        <f t="shared" si="35"/>
        <v>10</v>
      </c>
      <c r="R212" s="160">
        <f t="shared" si="32"/>
        <v>30</v>
      </c>
      <c r="S212" s="162">
        <f t="shared" si="33"/>
        <v>1</v>
      </c>
      <c r="T212" s="163"/>
      <c r="U212" s="248">
        <f t="shared" si="34"/>
        <v>30</v>
      </c>
      <c r="V212" s="162" t="s">
        <v>433</v>
      </c>
      <c r="W212" s="241">
        <v>1</v>
      </c>
      <c r="X212" s="162">
        <f t="shared" si="31"/>
        <v>30</v>
      </c>
      <c r="Y212" s="119"/>
      <c r="Z212" s="321"/>
      <c r="AA212" s="121"/>
    </row>
    <row r="213" spans="1:27" s="14" customFormat="1" ht="18.75" customHeight="1">
      <c r="A213" s="355"/>
      <c r="B213" s="353" t="s">
        <v>669</v>
      </c>
      <c r="C213" s="354">
        <v>1</v>
      </c>
      <c r="D213" s="356" t="s">
        <v>516</v>
      </c>
      <c r="E213" s="360" t="s">
        <v>96</v>
      </c>
      <c r="F213" s="359">
        <v>2</v>
      </c>
      <c r="G213" s="39">
        <v>6</v>
      </c>
      <c r="H213" s="39"/>
      <c r="I213" s="347">
        <v>7</v>
      </c>
      <c r="J213" s="347">
        <v>8</v>
      </c>
      <c r="K213" s="347">
        <v>9</v>
      </c>
      <c r="L213" s="347"/>
      <c r="M213" s="347"/>
      <c r="N213" s="161">
        <f t="shared" si="36"/>
        <v>3</v>
      </c>
      <c r="O213" s="237">
        <v>6</v>
      </c>
      <c r="P213" s="237">
        <v>15</v>
      </c>
      <c r="Q213" s="160">
        <f t="shared" si="35"/>
        <v>10</v>
      </c>
      <c r="R213" s="160">
        <f t="shared" si="32"/>
        <v>30</v>
      </c>
      <c r="S213" s="162">
        <f t="shared" si="33"/>
        <v>1</v>
      </c>
      <c r="T213" s="163"/>
      <c r="U213" s="248">
        <f t="shared" si="34"/>
        <v>30</v>
      </c>
      <c r="V213" s="162" t="s">
        <v>433</v>
      </c>
      <c r="W213" s="241">
        <v>1</v>
      </c>
      <c r="X213" s="162">
        <f t="shared" si="31"/>
        <v>30</v>
      </c>
      <c r="Y213" s="119"/>
      <c r="Z213" s="321"/>
      <c r="AA213" s="121"/>
    </row>
    <row r="214" spans="1:27" s="14" customFormat="1" ht="18.75" customHeight="1">
      <c r="A214" s="355"/>
      <c r="B214" s="353" t="s">
        <v>670</v>
      </c>
      <c r="C214" s="354">
        <v>1</v>
      </c>
      <c r="D214" s="356" t="s">
        <v>516</v>
      </c>
      <c r="E214" s="360" t="s">
        <v>96</v>
      </c>
      <c r="F214" s="359">
        <v>2</v>
      </c>
      <c r="G214" s="39">
        <v>6</v>
      </c>
      <c r="H214" s="39"/>
      <c r="I214" s="347">
        <v>10</v>
      </c>
      <c r="J214" s="347">
        <v>11</v>
      </c>
      <c r="K214" s="347">
        <v>12</v>
      </c>
      <c r="L214" s="347"/>
      <c r="M214" s="347"/>
      <c r="N214" s="161">
        <f t="shared" si="36"/>
        <v>3</v>
      </c>
      <c r="O214" s="237">
        <v>6</v>
      </c>
      <c r="P214" s="237">
        <v>15</v>
      </c>
      <c r="Q214" s="160">
        <f t="shared" si="35"/>
        <v>10</v>
      </c>
      <c r="R214" s="160">
        <f t="shared" si="32"/>
        <v>30</v>
      </c>
      <c r="S214" s="162">
        <f t="shared" si="33"/>
        <v>1</v>
      </c>
      <c r="T214" s="163"/>
      <c r="U214" s="248">
        <f t="shared" si="34"/>
        <v>30</v>
      </c>
      <c r="V214" s="162" t="s">
        <v>433</v>
      </c>
      <c r="W214" s="241">
        <v>1</v>
      </c>
      <c r="X214" s="162">
        <f t="shared" si="31"/>
        <v>30</v>
      </c>
      <c r="Y214" s="119"/>
      <c r="Z214" s="321"/>
      <c r="AA214" s="121"/>
    </row>
    <row r="215" spans="1:27" s="14" customFormat="1" ht="18.75" customHeight="1">
      <c r="A215" s="355"/>
      <c r="B215" s="353" t="s">
        <v>671</v>
      </c>
      <c r="C215" s="354">
        <v>1</v>
      </c>
      <c r="D215" s="356" t="s">
        <v>48</v>
      </c>
      <c r="E215" s="360" t="s">
        <v>96</v>
      </c>
      <c r="F215" s="359">
        <v>2</v>
      </c>
      <c r="G215" s="39"/>
      <c r="H215" s="39">
        <v>5</v>
      </c>
      <c r="I215" s="347">
        <v>1</v>
      </c>
      <c r="J215" s="347">
        <v>2</v>
      </c>
      <c r="K215" s="347">
        <v>3</v>
      </c>
      <c r="L215" s="347"/>
      <c r="M215" s="347"/>
      <c r="N215" s="161">
        <f t="shared" si="36"/>
        <v>3</v>
      </c>
      <c r="O215" s="237">
        <v>6</v>
      </c>
      <c r="P215" s="237">
        <v>15</v>
      </c>
      <c r="Q215" s="160">
        <f t="shared" si="35"/>
        <v>10</v>
      </c>
      <c r="R215" s="160">
        <f t="shared" si="32"/>
        <v>30</v>
      </c>
      <c r="S215" s="162">
        <f t="shared" si="33"/>
        <v>1</v>
      </c>
      <c r="T215" s="163"/>
      <c r="U215" s="248">
        <f t="shared" si="34"/>
        <v>30</v>
      </c>
      <c r="V215" s="162" t="s">
        <v>433</v>
      </c>
      <c r="W215" s="241">
        <v>1</v>
      </c>
      <c r="X215" s="162">
        <f t="shared" si="31"/>
        <v>30</v>
      </c>
      <c r="Y215" s="119"/>
      <c r="Z215" s="321"/>
      <c r="AA215" s="121"/>
    </row>
    <row r="216" spans="1:27" s="14" customFormat="1" ht="18.75" customHeight="1">
      <c r="A216" s="355"/>
      <c r="B216" s="353" t="s">
        <v>672</v>
      </c>
      <c r="C216" s="354">
        <v>1</v>
      </c>
      <c r="D216" s="356" t="s">
        <v>48</v>
      </c>
      <c r="E216" s="360" t="s">
        <v>96</v>
      </c>
      <c r="F216" s="359">
        <v>2</v>
      </c>
      <c r="G216" s="39"/>
      <c r="H216" s="39">
        <v>5</v>
      </c>
      <c r="I216" s="347">
        <v>4</v>
      </c>
      <c r="J216" s="347">
        <v>5</v>
      </c>
      <c r="K216" s="347">
        <v>6</v>
      </c>
      <c r="L216" s="347"/>
      <c r="M216" s="347"/>
      <c r="N216" s="161">
        <f t="shared" si="36"/>
        <v>3</v>
      </c>
      <c r="O216" s="237">
        <v>6</v>
      </c>
      <c r="P216" s="237">
        <v>15</v>
      </c>
      <c r="Q216" s="160">
        <f t="shared" si="35"/>
        <v>10</v>
      </c>
      <c r="R216" s="160">
        <f t="shared" si="32"/>
        <v>30</v>
      </c>
      <c r="S216" s="162">
        <f t="shared" si="33"/>
        <v>1</v>
      </c>
      <c r="T216" s="163"/>
      <c r="U216" s="248">
        <f t="shared" si="34"/>
        <v>30</v>
      </c>
      <c r="V216" s="162" t="s">
        <v>433</v>
      </c>
      <c r="W216" s="241">
        <v>1</v>
      </c>
      <c r="X216" s="162">
        <f t="shared" si="31"/>
        <v>30</v>
      </c>
      <c r="Y216" s="119"/>
      <c r="Z216" s="321"/>
      <c r="AA216" s="121"/>
    </row>
    <row r="217" spans="1:27" s="14" customFormat="1" ht="18.75" customHeight="1">
      <c r="A217" s="355"/>
      <c r="B217" s="353" t="s">
        <v>673</v>
      </c>
      <c r="C217" s="354">
        <v>1</v>
      </c>
      <c r="D217" s="356" t="s">
        <v>516</v>
      </c>
      <c r="E217" s="360" t="s">
        <v>96</v>
      </c>
      <c r="F217" s="359">
        <v>2</v>
      </c>
      <c r="G217" s="39"/>
      <c r="H217" s="39">
        <v>5</v>
      </c>
      <c r="I217" s="347">
        <v>7</v>
      </c>
      <c r="J217" s="347">
        <v>8</v>
      </c>
      <c r="K217" s="347">
        <v>9</v>
      </c>
      <c r="L217" s="347"/>
      <c r="M217" s="347"/>
      <c r="N217" s="161">
        <f t="shared" si="36"/>
        <v>3</v>
      </c>
      <c r="O217" s="237">
        <v>6</v>
      </c>
      <c r="P217" s="237">
        <v>15</v>
      </c>
      <c r="Q217" s="160">
        <f t="shared" si="35"/>
        <v>10</v>
      </c>
      <c r="R217" s="160">
        <f t="shared" si="32"/>
        <v>30</v>
      </c>
      <c r="S217" s="162">
        <f t="shared" si="33"/>
        <v>1</v>
      </c>
      <c r="T217" s="163"/>
      <c r="U217" s="248">
        <f t="shared" si="34"/>
        <v>30</v>
      </c>
      <c r="V217" s="162" t="s">
        <v>433</v>
      </c>
      <c r="W217" s="241">
        <v>1</v>
      </c>
      <c r="X217" s="162">
        <f t="shared" si="31"/>
        <v>30</v>
      </c>
      <c r="Y217" s="119"/>
      <c r="Z217" s="321"/>
      <c r="AA217" s="121"/>
    </row>
    <row r="218" spans="1:27" s="14" customFormat="1" ht="18.75" customHeight="1">
      <c r="A218" s="355"/>
      <c r="B218" s="353" t="s">
        <v>674</v>
      </c>
      <c r="C218" s="354">
        <v>1</v>
      </c>
      <c r="D218" s="356" t="s">
        <v>516</v>
      </c>
      <c r="E218" s="360" t="s">
        <v>96</v>
      </c>
      <c r="F218" s="359">
        <v>2</v>
      </c>
      <c r="G218" s="39"/>
      <c r="H218" s="39">
        <v>5</v>
      </c>
      <c r="I218" s="347">
        <v>10</v>
      </c>
      <c r="J218" s="347">
        <v>11</v>
      </c>
      <c r="K218" s="347">
        <v>12</v>
      </c>
      <c r="L218" s="347"/>
      <c r="M218" s="347"/>
      <c r="N218" s="161">
        <f t="shared" si="36"/>
        <v>3</v>
      </c>
      <c r="O218" s="237">
        <v>6</v>
      </c>
      <c r="P218" s="237">
        <v>15</v>
      </c>
      <c r="Q218" s="160">
        <f t="shared" si="35"/>
        <v>10</v>
      </c>
      <c r="R218" s="160">
        <f t="shared" si="32"/>
        <v>30</v>
      </c>
      <c r="S218" s="162">
        <f t="shared" si="33"/>
        <v>1</v>
      </c>
      <c r="T218" s="163"/>
      <c r="U218" s="248">
        <f t="shared" si="34"/>
        <v>30</v>
      </c>
      <c r="V218" s="162" t="s">
        <v>433</v>
      </c>
      <c r="W218" s="241">
        <v>1</v>
      </c>
      <c r="X218" s="162">
        <f t="shared" si="31"/>
        <v>30</v>
      </c>
      <c r="Y218" s="119"/>
      <c r="Z218" s="321"/>
      <c r="AA218" s="121"/>
    </row>
    <row r="219" spans="1:27" s="14" customFormat="1" ht="18.75" customHeight="1">
      <c r="A219" s="355"/>
      <c r="B219" s="353" t="s">
        <v>675</v>
      </c>
      <c r="C219" s="354">
        <v>1</v>
      </c>
      <c r="D219" s="356" t="s">
        <v>48</v>
      </c>
      <c r="E219" s="360" t="s">
        <v>96</v>
      </c>
      <c r="F219" s="359">
        <v>2</v>
      </c>
      <c r="G219" s="39">
        <v>2</v>
      </c>
      <c r="H219" s="39"/>
      <c r="I219" s="347">
        <v>7</v>
      </c>
      <c r="J219" s="347">
        <v>8</v>
      </c>
      <c r="K219" s="347">
        <v>9</v>
      </c>
      <c r="L219" s="347"/>
      <c r="M219" s="347"/>
      <c r="N219" s="161">
        <f t="shared" si="36"/>
        <v>3</v>
      </c>
      <c r="O219" s="237">
        <v>6</v>
      </c>
      <c r="P219" s="237">
        <v>15</v>
      </c>
      <c r="Q219" s="160">
        <f t="shared" si="35"/>
        <v>10</v>
      </c>
      <c r="R219" s="160">
        <f t="shared" si="32"/>
        <v>30</v>
      </c>
      <c r="S219" s="162">
        <f t="shared" si="33"/>
        <v>1</v>
      </c>
      <c r="T219" s="163"/>
      <c r="U219" s="248">
        <f t="shared" si="34"/>
        <v>30</v>
      </c>
      <c r="V219" s="162" t="s">
        <v>433</v>
      </c>
      <c r="W219" s="241">
        <v>1</v>
      </c>
      <c r="X219" s="162">
        <f t="shared" si="31"/>
        <v>30</v>
      </c>
      <c r="Y219" s="119"/>
      <c r="Z219" s="321"/>
      <c r="AA219" s="121"/>
    </row>
    <row r="220" spans="1:27" s="14" customFormat="1" ht="17.25" customHeight="1">
      <c r="A220" s="355"/>
      <c r="B220" s="353" t="s">
        <v>443</v>
      </c>
      <c r="C220" s="354">
        <v>1</v>
      </c>
      <c r="D220" s="356" t="s">
        <v>40</v>
      </c>
      <c r="E220" s="356" t="s">
        <v>684</v>
      </c>
      <c r="F220" s="359">
        <v>2</v>
      </c>
      <c r="G220" s="39">
        <v>6</v>
      </c>
      <c r="H220" s="39"/>
      <c r="I220" s="347">
        <v>7</v>
      </c>
      <c r="J220" s="347">
        <v>8</v>
      </c>
      <c r="K220" s="347">
        <v>9</v>
      </c>
      <c r="L220" s="347"/>
      <c r="M220" s="347"/>
      <c r="N220" s="161">
        <f t="shared" si="36"/>
        <v>3</v>
      </c>
      <c r="O220" s="237">
        <v>1</v>
      </c>
      <c r="P220" s="237">
        <v>10</v>
      </c>
      <c r="Q220" s="160">
        <f>P220-O220+1+IF(O220=20,-3)</f>
        <v>10</v>
      </c>
      <c r="R220" s="160">
        <f t="shared" si="32"/>
        <v>30</v>
      </c>
      <c r="S220" s="162">
        <f t="shared" si="33"/>
        <v>1</v>
      </c>
      <c r="T220" s="163"/>
      <c r="U220" s="248">
        <f t="shared" si="34"/>
        <v>30</v>
      </c>
      <c r="V220" s="162" t="s">
        <v>433</v>
      </c>
      <c r="W220" s="241">
        <v>1</v>
      </c>
      <c r="X220" s="162">
        <f t="shared" si="31"/>
        <v>30</v>
      </c>
      <c r="Y220" s="119"/>
      <c r="Z220" s="321"/>
      <c r="AA220" s="121"/>
    </row>
    <row r="221" spans="1:27" s="14" customFormat="1" ht="15.75" customHeight="1">
      <c r="A221" s="355"/>
      <c r="B221" s="353" t="s">
        <v>444</v>
      </c>
      <c r="C221" s="354">
        <v>1</v>
      </c>
      <c r="D221" s="356" t="s">
        <v>465</v>
      </c>
      <c r="E221" s="356" t="s">
        <v>684</v>
      </c>
      <c r="F221" s="359">
        <v>2</v>
      </c>
      <c r="G221" s="39"/>
      <c r="H221" s="39">
        <v>3</v>
      </c>
      <c r="I221" s="347">
        <v>4</v>
      </c>
      <c r="J221" s="347">
        <v>5</v>
      </c>
      <c r="K221" s="347">
        <v>6</v>
      </c>
      <c r="L221" s="347"/>
      <c r="M221" s="347"/>
      <c r="N221" s="161">
        <f t="shared" si="36"/>
        <v>3</v>
      </c>
      <c r="O221" s="237">
        <v>1</v>
      </c>
      <c r="P221" s="237">
        <v>10</v>
      </c>
      <c r="Q221" s="160">
        <f>P221-O221+1+IF(O221=20,-3)</f>
        <v>10</v>
      </c>
      <c r="R221" s="160">
        <f t="shared" si="32"/>
        <v>30</v>
      </c>
      <c r="S221" s="162">
        <f t="shared" si="33"/>
        <v>1</v>
      </c>
      <c r="T221" s="163"/>
      <c r="U221" s="248">
        <f t="shared" si="34"/>
        <v>30</v>
      </c>
      <c r="V221" s="162" t="s">
        <v>433</v>
      </c>
      <c r="W221" s="241">
        <v>1</v>
      </c>
      <c r="X221" s="162">
        <f t="shared" si="31"/>
        <v>30</v>
      </c>
      <c r="Y221" s="119"/>
      <c r="Z221" s="321"/>
      <c r="AA221" s="121"/>
    </row>
    <row r="222" spans="1:27" s="14" customFormat="1" ht="17.25" customHeight="1">
      <c r="A222" s="355"/>
      <c r="B222" s="353" t="s">
        <v>445</v>
      </c>
      <c r="C222" s="354">
        <v>1</v>
      </c>
      <c r="D222" s="356" t="s">
        <v>465</v>
      </c>
      <c r="E222" s="356" t="s">
        <v>684</v>
      </c>
      <c r="F222" s="359">
        <v>2</v>
      </c>
      <c r="G222" s="39"/>
      <c r="H222" s="39">
        <v>7</v>
      </c>
      <c r="I222" s="347">
        <v>10</v>
      </c>
      <c r="J222" s="347">
        <v>11</v>
      </c>
      <c r="K222" s="347">
        <v>12</v>
      </c>
      <c r="L222" s="347"/>
      <c r="M222" s="347"/>
      <c r="N222" s="161">
        <f t="shared" si="36"/>
        <v>3</v>
      </c>
      <c r="O222" s="237">
        <v>1</v>
      </c>
      <c r="P222" s="237">
        <v>10</v>
      </c>
      <c r="Q222" s="160">
        <f>P222-O222+1</f>
        <v>10</v>
      </c>
      <c r="R222" s="160">
        <f t="shared" si="32"/>
        <v>30</v>
      </c>
      <c r="S222" s="162">
        <f t="shared" si="33"/>
        <v>1</v>
      </c>
      <c r="T222" s="163"/>
      <c r="U222" s="248">
        <f t="shared" si="34"/>
        <v>30</v>
      </c>
      <c r="V222" s="162" t="s">
        <v>433</v>
      </c>
      <c r="W222" s="241">
        <v>1</v>
      </c>
      <c r="X222" s="162">
        <f t="shared" si="31"/>
        <v>30</v>
      </c>
      <c r="Y222" s="119"/>
      <c r="Z222" s="321"/>
      <c r="AA222" s="121"/>
    </row>
    <row r="223" spans="1:27" s="14" customFormat="1" ht="16.5" customHeight="1">
      <c r="A223" s="355"/>
      <c r="B223" s="353" t="s">
        <v>446</v>
      </c>
      <c r="C223" s="354">
        <v>1</v>
      </c>
      <c r="D223" s="356" t="s">
        <v>465</v>
      </c>
      <c r="E223" s="356" t="s">
        <v>684</v>
      </c>
      <c r="F223" s="359">
        <v>2</v>
      </c>
      <c r="G223" s="39"/>
      <c r="H223" s="39">
        <v>3</v>
      </c>
      <c r="I223" s="347">
        <v>7</v>
      </c>
      <c r="J223" s="347">
        <v>8</v>
      </c>
      <c r="K223" s="347">
        <v>9</v>
      </c>
      <c r="L223" s="347"/>
      <c r="M223" s="347"/>
      <c r="N223" s="161">
        <f t="shared" si="36"/>
        <v>3</v>
      </c>
      <c r="O223" s="237">
        <v>1</v>
      </c>
      <c r="P223" s="237">
        <v>10</v>
      </c>
      <c r="Q223" s="160">
        <f>P223-O223+1</f>
        <v>10</v>
      </c>
      <c r="R223" s="160">
        <f t="shared" si="32"/>
        <v>30</v>
      </c>
      <c r="S223" s="162">
        <f t="shared" si="33"/>
        <v>1</v>
      </c>
      <c r="T223" s="163"/>
      <c r="U223" s="248">
        <f t="shared" si="34"/>
        <v>30</v>
      </c>
      <c r="V223" s="162" t="s">
        <v>433</v>
      </c>
      <c r="W223" s="241">
        <v>1</v>
      </c>
      <c r="X223" s="162">
        <f t="shared" si="31"/>
        <v>30</v>
      </c>
      <c r="Y223" s="119"/>
      <c r="Z223" s="321"/>
      <c r="AA223" s="121"/>
    </row>
    <row r="224" spans="1:27" s="14" customFormat="1" ht="16.5" customHeight="1">
      <c r="A224" s="355"/>
      <c r="B224" s="353" t="s">
        <v>447</v>
      </c>
      <c r="C224" s="354">
        <v>1</v>
      </c>
      <c r="D224" s="356" t="s">
        <v>40</v>
      </c>
      <c r="E224" s="356" t="s">
        <v>684</v>
      </c>
      <c r="F224" s="359">
        <v>2</v>
      </c>
      <c r="G224" s="39">
        <v>6</v>
      </c>
      <c r="H224" s="39"/>
      <c r="I224" s="347">
        <v>10</v>
      </c>
      <c r="J224" s="347">
        <v>11</v>
      </c>
      <c r="K224" s="347">
        <v>12</v>
      </c>
      <c r="L224" s="347"/>
      <c r="M224" s="347"/>
      <c r="N224" s="161">
        <f t="shared" si="36"/>
        <v>3</v>
      </c>
      <c r="O224" s="237">
        <v>1</v>
      </c>
      <c r="P224" s="237">
        <v>10</v>
      </c>
      <c r="Q224" s="160">
        <f>P224-O224+1</f>
        <v>10</v>
      </c>
      <c r="R224" s="160">
        <f t="shared" si="32"/>
        <v>30</v>
      </c>
      <c r="S224" s="162">
        <f t="shared" si="33"/>
        <v>1</v>
      </c>
      <c r="T224" s="163"/>
      <c r="U224" s="248">
        <f t="shared" si="34"/>
        <v>30</v>
      </c>
      <c r="V224" s="162" t="s">
        <v>433</v>
      </c>
      <c r="W224" s="241">
        <v>1</v>
      </c>
      <c r="X224" s="162">
        <f t="shared" si="31"/>
        <v>30</v>
      </c>
      <c r="Y224" s="119"/>
      <c r="Z224" s="321"/>
      <c r="AA224" s="121"/>
    </row>
    <row r="225" spans="1:27" s="14" customFormat="1" ht="17.25" customHeight="1">
      <c r="A225" s="355"/>
      <c r="B225" s="353" t="s">
        <v>448</v>
      </c>
      <c r="C225" s="354">
        <v>1</v>
      </c>
      <c r="D225" s="356" t="s">
        <v>685</v>
      </c>
      <c r="E225" s="356" t="s">
        <v>684</v>
      </c>
      <c r="F225" s="359">
        <v>2</v>
      </c>
      <c r="G225" s="39">
        <v>6</v>
      </c>
      <c r="H225" s="39"/>
      <c r="I225" s="347">
        <v>4</v>
      </c>
      <c r="J225" s="347">
        <v>5</v>
      </c>
      <c r="K225" s="347">
        <v>6</v>
      </c>
      <c r="L225" s="347"/>
      <c r="M225" s="347"/>
      <c r="N225" s="161">
        <f t="shared" si="36"/>
        <v>3</v>
      </c>
      <c r="O225" s="237">
        <v>1</v>
      </c>
      <c r="P225" s="237">
        <v>10</v>
      </c>
      <c r="Q225" s="160">
        <f>P225-O225+1</f>
        <v>10</v>
      </c>
      <c r="R225" s="160">
        <f t="shared" si="32"/>
        <v>30</v>
      </c>
      <c r="S225" s="162">
        <f t="shared" si="33"/>
        <v>1</v>
      </c>
      <c r="T225" s="163"/>
      <c r="U225" s="248">
        <f t="shared" si="34"/>
        <v>30</v>
      </c>
      <c r="V225" s="162" t="s">
        <v>433</v>
      </c>
      <c r="W225" s="241">
        <v>1</v>
      </c>
      <c r="X225" s="162">
        <f t="shared" si="31"/>
        <v>30</v>
      </c>
      <c r="Y225" s="119"/>
      <c r="Z225" s="321"/>
      <c r="AA225" s="121"/>
    </row>
    <row r="226" spans="1:27" s="14" customFormat="1" ht="17.25" customHeight="1">
      <c r="A226" s="355"/>
      <c r="B226" s="353" t="s">
        <v>449</v>
      </c>
      <c r="C226" s="354">
        <v>1</v>
      </c>
      <c r="D226" s="356" t="s">
        <v>40</v>
      </c>
      <c r="E226" s="356" t="s">
        <v>684</v>
      </c>
      <c r="F226" s="359">
        <v>2</v>
      </c>
      <c r="G226" s="39"/>
      <c r="H226" s="39">
        <v>7</v>
      </c>
      <c r="I226" s="347">
        <v>7</v>
      </c>
      <c r="J226" s="347">
        <v>8</v>
      </c>
      <c r="K226" s="347">
        <v>9</v>
      </c>
      <c r="L226" s="347"/>
      <c r="M226" s="347"/>
      <c r="N226" s="161">
        <f t="shared" si="36"/>
        <v>3</v>
      </c>
      <c r="O226" s="237">
        <v>1</v>
      </c>
      <c r="P226" s="237">
        <v>10</v>
      </c>
      <c r="Q226" s="160">
        <f>P226-O226+1</f>
        <v>10</v>
      </c>
      <c r="R226" s="160">
        <f t="shared" si="32"/>
        <v>30</v>
      </c>
      <c r="S226" s="162">
        <f t="shared" si="33"/>
        <v>1</v>
      </c>
      <c r="T226" s="163"/>
      <c r="U226" s="248">
        <f t="shared" si="34"/>
        <v>30</v>
      </c>
      <c r="V226" s="162" t="s">
        <v>433</v>
      </c>
      <c r="W226" s="241">
        <v>1</v>
      </c>
      <c r="X226" s="162">
        <f t="shared" si="31"/>
        <v>30</v>
      </c>
      <c r="Y226" s="119"/>
      <c r="Z226" s="321"/>
      <c r="AA226" s="121"/>
    </row>
    <row r="227" spans="1:27" s="14" customFormat="1" ht="17.25" customHeight="1">
      <c r="A227" s="355"/>
      <c r="B227" s="353" t="s">
        <v>443</v>
      </c>
      <c r="C227" s="354">
        <v>1</v>
      </c>
      <c r="D227" s="356" t="s">
        <v>26</v>
      </c>
      <c r="E227" s="356" t="s">
        <v>109</v>
      </c>
      <c r="F227" s="359">
        <v>2</v>
      </c>
      <c r="G227" s="39">
        <v>2</v>
      </c>
      <c r="H227" s="39"/>
      <c r="I227" s="347">
        <v>10</v>
      </c>
      <c r="J227" s="347">
        <v>11</v>
      </c>
      <c r="K227" s="347">
        <v>12</v>
      </c>
      <c r="L227" s="347"/>
      <c r="M227" s="347"/>
      <c r="N227" s="161">
        <f t="shared" si="36"/>
        <v>3</v>
      </c>
      <c r="O227" s="237">
        <v>1</v>
      </c>
      <c r="P227" s="237">
        <v>10</v>
      </c>
      <c r="Q227" s="160">
        <f>P227-O227+1+IF(O227=20,-3)</f>
        <v>10</v>
      </c>
      <c r="R227" s="160">
        <f t="shared" si="32"/>
        <v>30</v>
      </c>
      <c r="S227" s="162">
        <f t="shared" si="33"/>
        <v>1</v>
      </c>
      <c r="T227" s="163"/>
      <c r="U227" s="248">
        <f t="shared" si="34"/>
        <v>30</v>
      </c>
      <c r="V227" s="162" t="s">
        <v>433</v>
      </c>
      <c r="W227" s="241">
        <v>1</v>
      </c>
      <c r="X227" s="162">
        <f t="shared" si="31"/>
        <v>30</v>
      </c>
      <c r="Y227" s="373" t="s">
        <v>680</v>
      </c>
      <c r="Z227" s="321"/>
      <c r="AA227" s="121"/>
    </row>
    <row r="228" spans="1:27" s="14" customFormat="1" ht="17.25" customHeight="1">
      <c r="A228" s="355"/>
      <c r="B228" s="353" t="s">
        <v>444</v>
      </c>
      <c r="C228" s="354">
        <v>1</v>
      </c>
      <c r="D228" s="356" t="s">
        <v>28</v>
      </c>
      <c r="E228" s="356" t="s">
        <v>109</v>
      </c>
      <c r="F228" s="359">
        <v>2</v>
      </c>
      <c r="G228" s="39">
        <v>4</v>
      </c>
      <c r="H228" s="39"/>
      <c r="I228" s="347">
        <v>7</v>
      </c>
      <c r="J228" s="347">
        <v>8</v>
      </c>
      <c r="K228" s="347">
        <v>9</v>
      </c>
      <c r="L228" s="347"/>
      <c r="M228" s="347"/>
      <c r="N228" s="161">
        <f t="shared" si="36"/>
        <v>3</v>
      </c>
      <c r="O228" s="237">
        <v>1</v>
      </c>
      <c r="P228" s="237">
        <v>10</v>
      </c>
      <c r="Q228" s="160">
        <f>P228-O228+1+IF(O228=20,-3)</f>
        <v>10</v>
      </c>
      <c r="R228" s="160">
        <f t="shared" si="32"/>
        <v>30</v>
      </c>
      <c r="S228" s="162">
        <f t="shared" si="33"/>
        <v>1</v>
      </c>
      <c r="T228" s="163"/>
      <c r="U228" s="248">
        <f t="shared" si="34"/>
        <v>30</v>
      </c>
      <c r="V228" s="162" t="s">
        <v>433</v>
      </c>
      <c r="W228" s="241">
        <v>1</v>
      </c>
      <c r="X228" s="162">
        <f t="shared" si="31"/>
        <v>30</v>
      </c>
      <c r="Y228" s="119"/>
      <c r="Z228" s="321"/>
      <c r="AA228" s="121"/>
    </row>
    <row r="229" spans="1:27" s="14" customFormat="1" ht="19.5" customHeight="1">
      <c r="A229" s="355"/>
      <c r="B229" s="353" t="s">
        <v>445</v>
      </c>
      <c r="C229" s="354">
        <v>1</v>
      </c>
      <c r="D229" s="356" t="s">
        <v>9</v>
      </c>
      <c r="E229" s="356" t="s">
        <v>109</v>
      </c>
      <c r="F229" s="359">
        <v>2</v>
      </c>
      <c r="G229" s="39">
        <v>6</v>
      </c>
      <c r="H229" s="39"/>
      <c r="I229" s="347">
        <v>10</v>
      </c>
      <c r="J229" s="347">
        <v>11</v>
      </c>
      <c r="K229" s="347">
        <v>12</v>
      </c>
      <c r="L229" s="347"/>
      <c r="M229" s="347"/>
      <c r="N229" s="161">
        <f t="shared" si="36"/>
        <v>3</v>
      </c>
      <c r="O229" s="237">
        <v>1</v>
      </c>
      <c r="P229" s="237">
        <v>10</v>
      </c>
      <c r="Q229" s="160">
        <f t="shared" ref="Q229:Q241" si="37">P229-O229+1</f>
        <v>10</v>
      </c>
      <c r="R229" s="160">
        <f t="shared" si="32"/>
        <v>30</v>
      </c>
      <c r="S229" s="162">
        <f t="shared" si="33"/>
        <v>1</v>
      </c>
      <c r="T229" s="163"/>
      <c r="U229" s="248">
        <f t="shared" si="34"/>
        <v>30</v>
      </c>
      <c r="V229" s="162" t="s">
        <v>433</v>
      </c>
      <c r="W229" s="241">
        <v>1</v>
      </c>
      <c r="X229" s="162">
        <f t="shared" si="31"/>
        <v>30</v>
      </c>
      <c r="Y229" s="119"/>
      <c r="Z229" s="321"/>
      <c r="AA229" s="121"/>
    </row>
    <row r="230" spans="1:27" s="14" customFormat="1" ht="17.25" customHeight="1">
      <c r="A230" s="355"/>
      <c r="B230" s="353" t="s">
        <v>446</v>
      </c>
      <c r="C230" s="354">
        <v>1</v>
      </c>
      <c r="D230" s="356" t="s">
        <v>28</v>
      </c>
      <c r="E230" s="356" t="s">
        <v>109</v>
      </c>
      <c r="F230" s="359">
        <v>2</v>
      </c>
      <c r="G230" s="39">
        <v>4</v>
      </c>
      <c r="H230" s="39"/>
      <c r="I230" s="347">
        <v>4</v>
      </c>
      <c r="J230" s="347">
        <v>5</v>
      </c>
      <c r="K230" s="347">
        <v>6</v>
      </c>
      <c r="L230" s="347"/>
      <c r="M230" s="347"/>
      <c r="N230" s="161">
        <f t="shared" si="36"/>
        <v>3</v>
      </c>
      <c r="O230" s="237">
        <v>1</v>
      </c>
      <c r="P230" s="237">
        <v>10</v>
      </c>
      <c r="Q230" s="160">
        <f t="shared" si="37"/>
        <v>10</v>
      </c>
      <c r="R230" s="160">
        <f t="shared" si="32"/>
        <v>30</v>
      </c>
      <c r="S230" s="162">
        <f t="shared" si="33"/>
        <v>1</v>
      </c>
      <c r="T230" s="163"/>
      <c r="U230" s="248">
        <f t="shared" si="34"/>
        <v>30</v>
      </c>
      <c r="V230" s="162" t="s">
        <v>433</v>
      </c>
      <c r="W230" s="241">
        <v>1</v>
      </c>
      <c r="X230" s="162">
        <f t="shared" si="31"/>
        <v>30</v>
      </c>
      <c r="Y230" s="119"/>
      <c r="Z230" s="321"/>
      <c r="AA230" s="121"/>
    </row>
    <row r="231" spans="1:27" s="14" customFormat="1" ht="17.25" customHeight="1">
      <c r="A231" s="355"/>
      <c r="B231" s="353" t="s">
        <v>447</v>
      </c>
      <c r="C231" s="354">
        <v>1</v>
      </c>
      <c r="D231" s="356" t="s">
        <v>26</v>
      </c>
      <c r="E231" s="356" t="s">
        <v>109</v>
      </c>
      <c r="F231" s="359">
        <v>2</v>
      </c>
      <c r="G231" s="39">
        <v>2</v>
      </c>
      <c r="H231" s="39"/>
      <c r="I231" s="347">
        <v>7</v>
      </c>
      <c r="J231" s="347">
        <v>8</v>
      </c>
      <c r="K231" s="347">
        <v>9</v>
      </c>
      <c r="L231" s="347"/>
      <c r="M231" s="347"/>
      <c r="N231" s="161">
        <f t="shared" si="36"/>
        <v>3</v>
      </c>
      <c r="O231" s="237">
        <v>1</v>
      </c>
      <c r="P231" s="237">
        <v>10</v>
      </c>
      <c r="Q231" s="160">
        <f t="shared" si="37"/>
        <v>10</v>
      </c>
      <c r="R231" s="160">
        <f t="shared" si="32"/>
        <v>30</v>
      </c>
      <c r="S231" s="162">
        <f t="shared" si="33"/>
        <v>1</v>
      </c>
      <c r="T231" s="163"/>
      <c r="U231" s="248">
        <f t="shared" si="34"/>
        <v>30</v>
      </c>
      <c r="V231" s="162" t="s">
        <v>433</v>
      </c>
      <c r="W231" s="241">
        <v>1</v>
      </c>
      <c r="X231" s="162">
        <f t="shared" si="31"/>
        <v>30</v>
      </c>
      <c r="Y231" s="373" t="s">
        <v>681</v>
      </c>
      <c r="Z231" s="321"/>
      <c r="AA231" s="121"/>
    </row>
    <row r="232" spans="1:27" s="14" customFormat="1" ht="15" customHeight="1">
      <c r="A232" s="355"/>
      <c r="B232" s="353" t="s">
        <v>448</v>
      </c>
      <c r="C232" s="354">
        <v>1</v>
      </c>
      <c r="D232" s="356" t="s">
        <v>9</v>
      </c>
      <c r="E232" s="356" t="s">
        <v>109</v>
      </c>
      <c r="F232" s="359">
        <v>2</v>
      </c>
      <c r="G232" s="39"/>
      <c r="H232" s="39">
        <v>7</v>
      </c>
      <c r="I232" s="347">
        <v>10</v>
      </c>
      <c r="J232" s="347">
        <v>11</v>
      </c>
      <c r="K232" s="347">
        <v>12</v>
      </c>
      <c r="L232" s="347"/>
      <c r="M232" s="347"/>
      <c r="N232" s="161">
        <f t="shared" si="36"/>
        <v>3</v>
      </c>
      <c r="O232" s="237">
        <v>1</v>
      </c>
      <c r="P232" s="237">
        <v>10</v>
      </c>
      <c r="Q232" s="160">
        <f t="shared" si="37"/>
        <v>10</v>
      </c>
      <c r="R232" s="160">
        <f t="shared" si="32"/>
        <v>30</v>
      </c>
      <c r="S232" s="162">
        <f t="shared" si="33"/>
        <v>1</v>
      </c>
      <c r="T232" s="163"/>
      <c r="U232" s="248">
        <f t="shared" si="34"/>
        <v>30</v>
      </c>
      <c r="V232" s="162" t="s">
        <v>433</v>
      </c>
      <c r="W232" s="241">
        <v>1</v>
      </c>
      <c r="X232" s="162">
        <f t="shared" si="31"/>
        <v>30</v>
      </c>
      <c r="Y232" s="119"/>
      <c r="Z232" s="321"/>
      <c r="AA232" s="121"/>
    </row>
    <row r="233" spans="1:27" s="14" customFormat="1" ht="18" customHeight="1">
      <c r="A233" s="355"/>
      <c r="B233" s="353" t="s">
        <v>449</v>
      </c>
      <c r="C233" s="354">
        <v>1</v>
      </c>
      <c r="D233" s="356" t="s">
        <v>28</v>
      </c>
      <c r="E233" s="356" t="s">
        <v>109</v>
      </c>
      <c r="F233" s="359">
        <v>2</v>
      </c>
      <c r="G233" s="39">
        <v>6</v>
      </c>
      <c r="H233" s="39"/>
      <c r="I233" s="347">
        <v>4</v>
      </c>
      <c r="J233" s="347">
        <v>5</v>
      </c>
      <c r="K233" s="347">
        <v>6</v>
      </c>
      <c r="L233" s="347"/>
      <c r="M233" s="347"/>
      <c r="N233" s="161">
        <f t="shared" si="36"/>
        <v>3</v>
      </c>
      <c r="O233" s="237">
        <v>1</v>
      </c>
      <c r="P233" s="237">
        <v>10</v>
      </c>
      <c r="Q233" s="160">
        <f t="shared" si="37"/>
        <v>10</v>
      </c>
      <c r="R233" s="160">
        <f t="shared" si="32"/>
        <v>30</v>
      </c>
      <c r="S233" s="162">
        <f t="shared" si="33"/>
        <v>1</v>
      </c>
      <c r="T233" s="163"/>
      <c r="U233" s="248">
        <f t="shared" si="34"/>
        <v>30</v>
      </c>
      <c r="V233" s="162" t="s">
        <v>433</v>
      </c>
      <c r="W233" s="241">
        <v>1</v>
      </c>
      <c r="X233" s="162">
        <f t="shared" si="31"/>
        <v>30</v>
      </c>
      <c r="Y233" s="119"/>
      <c r="Z233" s="321"/>
      <c r="AA233" s="121"/>
    </row>
    <row r="234" spans="1:27" s="14" customFormat="1" ht="17.25" customHeight="1">
      <c r="A234" s="355"/>
      <c r="B234" s="353" t="s">
        <v>452</v>
      </c>
      <c r="C234" s="354">
        <v>1</v>
      </c>
      <c r="D234" s="356" t="s">
        <v>28</v>
      </c>
      <c r="E234" s="356" t="s">
        <v>686</v>
      </c>
      <c r="F234" s="359">
        <v>2</v>
      </c>
      <c r="G234" s="39"/>
      <c r="H234" s="39">
        <v>7</v>
      </c>
      <c r="I234" s="347">
        <v>8</v>
      </c>
      <c r="J234" s="347">
        <v>9</v>
      </c>
      <c r="K234" s="347">
        <v>10</v>
      </c>
      <c r="L234" s="347"/>
      <c r="M234" s="347"/>
      <c r="N234" s="161">
        <f t="shared" si="36"/>
        <v>3</v>
      </c>
      <c r="O234" s="237">
        <v>1</v>
      </c>
      <c r="P234" s="237">
        <v>10</v>
      </c>
      <c r="Q234" s="160">
        <f t="shared" si="37"/>
        <v>10</v>
      </c>
      <c r="R234" s="160">
        <f t="shared" si="32"/>
        <v>30</v>
      </c>
      <c r="S234" s="162">
        <f t="shared" si="33"/>
        <v>1</v>
      </c>
      <c r="T234" s="163"/>
      <c r="U234" s="248">
        <f t="shared" si="34"/>
        <v>30</v>
      </c>
      <c r="V234" s="162" t="s">
        <v>433</v>
      </c>
      <c r="W234" s="241">
        <v>1</v>
      </c>
      <c r="X234" s="162">
        <f t="shared" si="31"/>
        <v>30</v>
      </c>
      <c r="Y234" s="119"/>
      <c r="Z234" s="321"/>
      <c r="AA234" s="121"/>
    </row>
    <row r="235" spans="1:27" s="14" customFormat="1" ht="16.5" customHeight="1">
      <c r="A235" s="355"/>
      <c r="B235" s="353" t="s">
        <v>452</v>
      </c>
      <c r="C235" s="354">
        <v>1</v>
      </c>
      <c r="D235" s="356" t="s">
        <v>44</v>
      </c>
      <c r="E235" s="356" t="s">
        <v>625</v>
      </c>
      <c r="F235" s="359">
        <v>2</v>
      </c>
      <c r="G235" s="39">
        <v>6</v>
      </c>
      <c r="H235" s="39"/>
      <c r="I235" s="347">
        <v>7</v>
      </c>
      <c r="J235" s="347">
        <v>8</v>
      </c>
      <c r="K235" s="347">
        <v>9</v>
      </c>
      <c r="L235" s="347"/>
      <c r="M235" s="347"/>
      <c r="N235" s="161">
        <f>COUNTIF(I235:M235,"&gt;=1")+IF(I235="C1.1",3)+IF(J235="C1.2",3)+IF(K235="C3",5)+IF(I235="C2.1",3)+IF(J235="C2.2",3)+IF(I235="C1",6)+IF(J235="C2",6)+IF(I235="C.1",5)+IF(J235="C.2",5)</f>
        <v>3</v>
      </c>
      <c r="O235" s="237">
        <v>1</v>
      </c>
      <c r="P235" s="237">
        <v>10</v>
      </c>
      <c r="Q235" s="160">
        <f t="shared" si="37"/>
        <v>10</v>
      </c>
      <c r="R235" s="160">
        <f t="shared" si="32"/>
        <v>30</v>
      </c>
      <c r="S235" s="162">
        <f t="shared" si="33"/>
        <v>1</v>
      </c>
      <c r="T235" s="163"/>
      <c r="U235" s="248">
        <f t="shared" si="34"/>
        <v>30</v>
      </c>
      <c r="V235" s="162" t="s">
        <v>433</v>
      </c>
      <c r="W235" s="241">
        <v>1</v>
      </c>
      <c r="X235" s="162">
        <f t="shared" si="31"/>
        <v>30</v>
      </c>
      <c r="Y235" s="119"/>
      <c r="Z235" s="321"/>
      <c r="AA235" s="121"/>
    </row>
    <row r="236" spans="1:27" s="14" customFormat="1" ht="17.25" customHeight="1">
      <c r="A236" s="355" t="s">
        <v>457</v>
      </c>
      <c r="B236" s="353" t="s">
        <v>455</v>
      </c>
      <c r="C236" s="354">
        <v>1</v>
      </c>
      <c r="D236" s="356" t="s">
        <v>10</v>
      </c>
      <c r="E236" s="356" t="s">
        <v>581</v>
      </c>
      <c r="F236" s="359">
        <v>2</v>
      </c>
      <c r="G236" s="39">
        <v>2</v>
      </c>
      <c r="H236" s="39"/>
      <c r="I236" s="347">
        <v>7</v>
      </c>
      <c r="J236" s="347">
        <v>8</v>
      </c>
      <c r="K236" s="347">
        <v>9</v>
      </c>
      <c r="L236" s="347"/>
      <c r="M236" s="347"/>
      <c r="N236" s="161">
        <f>COUNTIF(I236:M236,"&gt;=1")+IF(I236="C1.1",3)+IF(J236="C1.2",3)+IF(K236="C3",5)+IF(I236="C2.1",3)+IF(J236="C2.2",3)+IF(I236="C1",6)+IF(J236="C2",6)+IF(I236="C.1",5)+IF(J236="C.2",5)</f>
        <v>3</v>
      </c>
      <c r="O236" s="237">
        <v>6</v>
      </c>
      <c r="P236" s="237">
        <v>10</v>
      </c>
      <c r="Q236" s="160">
        <f t="shared" si="37"/>
        <v>5</v>
      </c>
      <c r="R236" s="160">
        <f>Q236*N236*S236</f>
        <v>15</v>
      </c>
      <c r="S236" s="162">
        <f>COUNTIF(G236:H236,"&gt;1")</f>
        <v>1</v>
      </c>
      <c r="T236" s="163"/>
      <c r="U236" s="248">
        <f>ROUND(IF(V236="TH",R236*0.75),1)+IF(V236="LT",R236)</f>
        <v>15</v>
      </c>
      <c r="V236" s="162" t="s">
        <v>433</v>
      </c>
      <c r="W236" s="241">
        <v>1</v>
      </c>
      <c r="X236" s="162"/>
      <c r="Y236" s="373" t="s">
        <v>687</v>
      </c>
      <c r="Z236" s="321"/>
      <c r="AA236" s="121"/>
    </row>
    <row r="237" spans="1:27" s="14" customFormat="1" ht="17.25" customHeight="1">
      <c r="A237" s="355" t="s">
        <v>457</v>
      </c>
      <c r="B237" s="353" t="s">
        <v>455</v>
      </c>
      <c r="C237" s="354">
        <v>1</v>
      </c>
      <c r="D237" s="356" t="s">
        <v>10</v>
      </c>
      <c r="E237" s="356" t="s">
        <v>581</v>
      </c>
      <c r="F237" s="359">
        <v>2</v>
      </c>
      <c r="G237" s="39"/>
      <c r="H237" s="39">
        <v>5</v>
      </c>
      <c r="I237" s="347">
        <v>4</v>
      </c>
      <c r="J237" s="347">
        <v>5</v>
      </c>
      <c r="K237" s="347">
        <v>6</v>
      </c>
      <c r="L237" s="347"/>
      <c r="M237" s="347"/>
      <c r="N237" s="161">
        <f>COUNTIF(I237:M237,"&gt;=1")+IF(I237="C1.1",3)+IF(J237="C1.2",3)+IF(K237="C3",5)+IF(I237="C2.1",3)+IF(J237="C2.2",3)+IF(I237="C1",6)+IF(J237="C2",6)+IF(I237="C.1",5)+IF(J237="C.2",5)</f>
        <v>3</v>
      </c>
      <c r="O237" s="237">
        <v>6</v>
      </c>
      <c r="P237" s="237">
        <v>10</v>
      </c>
      <c r="Q237" s="160">
        <f t="shared" si="37"/>
        <v>5</v>
      </c>
      <c r="R237" s="160">
        <f t="shared" si="32"/>
        <v>15</v>
      </c>
      <c r="S237" s="162">
        <f t="shared" si="33"/>
        <v>1</v>
      </c>
      <c r="T237" s="163"/>
      <c r="U237" s="248">
        <f t="shared" si="34"/>
        <v>15</v>
      </c>
      <c r="V237" s="162" t="s">
        <v>433</v>
      </c>
      <c r="W237" s="241">
        <v>1</v>
      </c>
      <c r="X237" s="162"/>
      <c r="Y237" s="373" t="s">
        <v>687</v>
      </c>
      <c r="Z237" s="321"/>
      <c r="AA237" s="121"/>
    </row>
    <row r="238" spans="1:27" s="14" customFormat="1" ht="17.25" customHeight="1">
      <c r="A238" s="355"/>
      <c r="B238" s="353" t="s">
        <v>455</v>
      </c>
      <c r="C238" s="354">
        <v>1</v>
      </c>
      <c r="D238" s="356" t="s">
        <v>23</v>
      </c>
      <c r="E238" s="356" t="s">
        <v>625</v>
      </c>
      <c r="F238" s="359">
        <v>2</v>
      </c>
      <c r="G238" s="39">
        <v>4</v>
      </c>
      <c r="H238" s="39"/>
      <c r="I238" s="347">
        <v>1</v>
      </c>
      <c r="J238" s="347">
        <v>2</v>
      </c>
      <c r="K238" s="347">
        <v>3</v>
      </c>
      <c r="L238" s="347"/>
      <c r="M238" s="347"/>
      <c r="N238" s="161">
        <f>COUNTIF(I238:M238,"&gt;=1")+IF(I238="C1.1",3)+IF(J238="C1.2",3)+IF(K238="C3",5)+IF(I238="C2.1",3)+IF(J238="C2.2",3)+IF(I238="C1",6)+IF(J238="C2",6)+IF(I238="C.1",5)+IF(J238="C.2",5)</f>
        <v>3</v>
      </c>
      <c r="O238" s="237">
        <v>1</v>
      </c>
      <c r="P238" s="237">
        <v>10</v>
      </c>
      <c r="Q238" s="160">
        <f t="shared" si="37"/>
        <v>10</v>
      </c>
      <c r="R238" s="160">
        <f t="shared" si="32"/>
        <v>30</v>
      </c>
      <c r="S238" s="162">
        <f t="shared" si="33"/>
        <v>1</v>
      </c>
      <c r="T238" s="163"/>
      <c r="U238" s="248">
        <f t="shared" si="34"/>
        <v>30</v>
      </c>
      <c r="V238" s="162" t="s">
        <v>433</v>
      </c>
      <c r="W238" s="241">
        <v>1</v>
      </c>
      <c r="X238" s="162">
        <f t="shared" si="31"/>
        <v>30</v>
      </c>
      <c r="Y238" s="119"/>
      <c r="Z238" s="321"/>
      <c r="AA238" s="121"/>
    </row>
    <row r="239" spans="1:27" s="14" customFormat="1" ht="17.25" customHeight="1">
      <c r="A239" s="355" t="s">
        <v>457</v>
      </c>
      <c r="B239" s="353" t="s">
        <v>454</v>
      </c>
      <c r="C239" s="354">
        <v>1</v>
      </c>
      <c r="D239" s="356" t="s">
        <v>10</v>
      </c>
      <c r="E239" s="356" t="s">
        <v>581</v>
      </c>
      <c r="F239" s="359">
        <v>2</v>
      </c>
      <c r="G239" s="39">
        <v>2</v>
      </c>
      <c r="H239" s="39"/>
      <c r="I239" s="347">
        <v>7</v>
      </c>
      <c r="J239" s="347">
        <v>8</v>
      </c>
      <c r="K239" s="347">
        <v>9</v>
      </c>
      <c r="L239" s="347"/>
      <c r="M239" s="347"/>
      <c r="N239" s="161">
        <f>COUNTIF(I239:M239,"&gt;=1")+IF(I239="C1.1",3)+IF(J239="C1.2",3)+IF(K239="C3",5)+IF(I239="C2.1",3)+IF(J239="C2.2",3)+IF(I239="C1",6)+IF(J239="C2",6)+IF(I239="C.1",5)+IF(J239="C.2",5)+IF(E239="bài tập lớn vẽ kỹ thuật",-1)</f>
        <v>3</v>
      </c>
      <c r="O239" s="237">
        <v>6</v>
      </c>
      <c r="P239" s="237">
        <v>10</v>
      </c>
      <c r="Q239" s="160">
        <f t="shared" si="37"/>
        <v>5</v>
      </c>
      <c r="R239" s="160">
        <f>Q239*N239*S239</f>
        <v>15</v>
      </c>
      <c r="S239" s="162">
        <f>COUNTIF(G239:H239,"&gt;1")</f>
        <v>1</v>
      </c>
      <c r="T239" s="163"/>
      <c r="U239" s="248">
        <f>ROUND(IF(V239="TH",R239*0.75),1)+IF(V239="LT",R239)</f>
        <v>15</v>
      </c>
      <c r="V239" s="162" t="s">
        <v>433</v>
      </c>
      <c r="W239" s="241">
        <v>1</v>
      </c>
      <c r="X239" s="162">
        <f>W239*U239</f>
        <v>15</v>
      </c>
      <c r="Y239" s="373" t="s">
        <v>688</v>
      </c>
      <c r="Z239" s="321"/>
      <c r="AA239" s="121"/>
    </row>
    <row r="240" spans="1:27" s="14" customFormat="1" ht="17.25" customHeight="1">
      <c r="A240" s="355" t="s">
        <v>457</v>
      </c>
      <c r="B240" s="353" t="s">
        <v>454</v>
      </c>
      <c r="C240" s="354">
        <v>1</v>
      </c>
      <c r="D240" s="356" t="s">
        <v>10</v>
      </c>
      <c r="E240" s="356" t="s">
        <v>581</v>
      </c>
      <c r="F240" s="359">
        <v>2</v>
      </c>
      <c r="G240" s="39"/>
      <c r="H240" s="39">
        <v>5</v>
      </c>
      <c r="I240" s="347">
        <v>4</v>
      </c>
      <c r="J240" s="347">
        <v>5</v>
      </c>
      <c r="K240" s="347">
        <v>6</v>
      </c>
      <c r="L240" s="347"/>
      <c r="M240" s="347"/>
      <c r="N240" s="161">
        <f>COUNTIF(I240:M240,"&gt;=1")+IF(I240="C1.1",3)+IF(J240="C1.2",3)+IF(K240="C3",5)+IF(I240="C2.1",3)+IF(J240="C2.2",3)+IF(I240="C1",6)+IF(J240="C2",6)+IF(I240="C.1",5)+IF(J240="C.2",5)+IF(E240="bài tập lớn vẽ kỹ thuật",-1)</f>
        <v>3</v>
      </c>
      <c r="O240" s="237">
        <v>6</v>
      </c>
      <c r="P240" s="237">
        <v>10</v>
      </c>
      <c r="Q240" s="160">
        <f t="shared" si="37"/>
        <v>5</v>
      </c>
      <c r="R240" s="160">
        <f t="shared" si="32"/>
        <v>15</v>
      </c>
      <c r="S240" s="162">
        <f t="shared" si="33"/>
        <v>1</v>
      </c>
      <c r="T240" s="163"/>
      <c r="U240" s="248">
        <f t="shared" si="34"/>
        <v>15</v>
      </c>
      <c r="V240" s="162" t="s">
        <v>433</v>
      </c>
      <c r="W240" s="241">
        <v>1</v>
      </c>
      <c r="X240" s="162">
        <f t="shared" ref="X240:X241" si="38">W240*U240</f>
        <v>15</v>
      </c>
      <c r="Y240" s="373" t="s">
        <v>688</v>
      </c>
      <c r="Z240" s="321"/>
      <c r="AA240" s="121"/>
    </row>
    <row r="241" spans="1:27" s="14" customFormat="1" ht="18" customHeight="1">
      <c r="A241" s="355"/>
      <c r="B241" s="353" t="s">
        <v>454</v>
      </c>
      <c r="C241" s="354">
        <v>1</v>
      </c>
      <c r="D241" s="356" t="s">
        <v>462</v>
      </c>
      <c r="E241" s="356" t="s">
        <v>689</v>
      </c>
      <c r="F241" s="359">
        <v>2</v>
      </c>
      <c r="G241" s="39"/>
      <c r="H241" s="39">
        <v>5</v>
      </c>
      <c r="I241" s="347">
        <v>7</v>
      </c>
      <c r="J241" s="347">
        <v>8</v>
      </c>
      <c r="K241" s="347">
        <v>9</v>
      </c>
      <c r="L241" s="347"/>
      <c r="M241" s="347"/>
      <c r="N241" s="161">
        <f>COUNTIF(I241:M241,"&gt;=1")+IF(I241="C1.1",3)+IF(J241="C1.2",3)+IF(K241="C3",5)+IF(I241="C2.1",3)+IF(J241="C2.2",3)+IF(I241="C1",6)+IF(J241="C2",6)+IF(I241="C.1",5)+IF(J241="C.2",5)</f>
        <v>3</v>
      </c>
      <c r="O241" s="237">
        <v>1</v>
      </c>
      <c r="P241" s="237">
        <v>10</v>
      </c>
      <c r="Q241" s="160">
        <f t="shared" si="37"/>
        <v>10</v>
      </c>
      <c r="R241" s="160">
        <f t="shared" si="32"/>
        <v>30</v>
      </c>
      <c r="S241" s="162">
        <f t="shared" si="33"/>
        <v>1</v>
      </c>
      <c r="T241" s="163"/>
      <c r="U241" s="248">
        <f t="shared" si="34"/>
        <v>30</v>
      </c>
      <c r="V241" s="162" t="s">
        <v>433</v>
      </c>
      <c r="W241" s="241">
        <v>1</v>
      </c>
      <c r="X241" s="162">
        <f t="shared" si="38"/>
        <v>30</v>
      </c>
      <c r="Y241" s="119"/>
      <c r="Z241" s="321"/>
      <c r="AA241" s="121"/>
    </row>
    <row r="242" spans="1:27" s="14" customFormat="1" ht="18" customHeight="1">
      <c r="A242" s="355"/>
      <c r="B242" s="353" t="s">
        <v>454</v>
      </c>
      <c r="C242" s="354"/>
      <c r="D242" s="356"/>
      <c r="E242" s="356" t="s">
        <v>690</v>
      </c>
      <c r="F242" s="359"/>
      <c r="G242" s="39"/>
      <c r="H242" s="39"/>
      <c r="I242" s="347"/>
      <c r="J242" s="347"/>
      <c r="K242" s="347"/>
      <c r="L242" s="347"/>
      <c r="M242" s="347"/>
      <c r="N242" s="161"/>
      <c r="O242" s="237"/>
      <c r="P242" s="237"/>
      <c r="Q242" s="160"/>
      <c r="R242" s="160"/>
      <c r="S242" s="162"/>
      <c r="T242" s="163"/>
      <c r="U242" s="248"/>
      <c r="V242" s="162"/>
      <c r="W242" s="241"/>
      <c r="X242" s="162"/>
      <c r="Y242" s="119"/>
      <c r="Z242" s="321"/>
      <c r="AA242" s="121"/>
    </row>
    <row r="243" spans="1:27" s="14" customFormat="1" ht="18" customHeight="1">
      <c r="A243" s="355"/>
      <c r="B243" s="353" t="s">
        <v>443</v>
      </c>
      <c r="C243" s="354"/>
      <c r="D243" s="356"/>
      <c r="E243" s="356" t="s">
        <v>690</v>
      </c>
      <c r="F243" s="359"/>
      <c r="G243" s="39"/>
      <c r="H243" s="39"/>
      <c r="I243" s="347"/>
      <c r="J243" s="347"/>
      <c r="K243" s="347"/>
      <c r="L243" s="347"/>
      <c r="M243" s="347"/>
      <c r="N243" s="161"/>
      <c r="O243" s="237"/>
      <c r="P243" s="237"/>
      <c r="Q243" s="160"/>
      <c r="R243" s="160"/>
      <c r="S243" s="162"/>
      <c r="T243" s="163"/>
      <c r="U243" s="248"/>
      <c r="V243" s="162"/>
      <c r="W243" s="241"/>
      <c r="X243" s="162"/>
      <c r="Y243" s="119"/>
      <c r="Z243" s="321"/>
      <c r="AA243" s="121"/>
    </row>
    <row r="244" spans="1:27" s="14" customFormat="1" ht="18" customHeight="1">
      <c r="A244" s="355"/>
      <c r="B244" s="353" t="s">
        <v>444</v>
      </c>
      <c r="C244" s="354"/>
      <c r="D244" s="356"/>
      <c r="E244" s="356" t="s">
        <v>690</v>
      </c>
      <c r="F244" s="359"/>
      <c r="G244" s="39"/>
      <c r="H244" s="39"/>
      <c r="I244" s="347"/>
      <c r="J244" s="347"/>
      <c r="K244" s="347"/>
      <c r="L244" s="347"/>
      <c r="M244" s="347"/>
      <c r="N244" s="161"/>
      <c r="O244" s="237"/>
      <c r="P244" s="237"/>
      <c r="Q244" s="160"/>
      <c r="R244" s="160"/>
      <c r="S244" s="162"/>
      <c r="T244" s="163"/>
      <c r="U244" s="248"/>
      <c r="V244" s="162"/>
      <c r="W244" s="241"/>
      <c r="X244" s="162"/>
      <c r="Y244" s="119"/>
      <c r="Z244" s="321"/>
      <c r="AA244" s="121"/>
    </row>
    <row r="245" spans="1:27" s="14" customFormat="1" ht="18" customHeight="1">
      <c r="A245" s="355"/>
      <c r="B245" s="353" t="s">
        <v>445</v>
      </c>
      <c r="C245" s="354"/>
      <c r="D245" s="356"/>
      <c r="E245" s="356" t="s">
        <v>690</v>
      </c>
      <c r="F245" s="359"/>
      <c r="G245" s="39"/>
      <c r="H245" s="39"/>
      <c r="I245" s="347"/>
      <c r="J245" s="347"/>
      <c r="K245" s="347"/>
      <c r="L245" s="347"/>
      <c r="M245" s="347"/>
      <c r="N245" s="161"/>
      <c r="O245" s="237"/>
      <c r="P245" s="237"/>
      <c r="Q245" s="160"/>
      <c r="R245" s="160"/>
      <c r="S245" s="162"/>
      <c r="T245" s="163"/>
      <c r="U245" s="248"/>
      <c r="V245" s="162"/>
      <c r="W245" s="241"/>
      <c r="X245" s="162"/>
      <c r="Y245" s="119"/>
      <c r="Z245" s="321"/>
      <c r="AA245" s="121"/>
    </row>
    <row r="246" spans="1:27" s="14" customFormat="1" ht="18" customHeight="1">
      <c r="A246" s="355"/>
      <c r="B246" s="353" t="s">
        <v>446</v>
      </c>
      <c r="C246" s="354"/>
      <c r="D246" s="356"/>
      <c r="E246" s="356" t="s">
        <v>690</v>
      </c>
      <c r="F246" s="359"/>
      <c r="G246" s="39"/>
      <c r="H246" s="39"/>
      <c r="I246" s="347"/>
      <c r="J246" s="347"/>
      <c r="K246" s="347"/>
      <c r="L246" s="347"/>
      <c r="M246" s="347"/>
      <c r="N246" s="161"/>
      <c r="O246" s="237"/>
      <c r="P246" s="237"/>
      <c r="Q246" s="160"/>
      <c r="R246" s="160"/>
      <c r="S246" s="162"/>
      <c r="T246" s="163"/>
      <c r="U246" s="248"/>
      <c r="V246" s="162"/>
      <c r="W246" s="241"/>
      <c r="X246" s="162"/>
      <c r="Y246" s="119"/>
      <c r="Z246" s="321"/>
      <c r="AA246" s="121"/>
    </row>
    <row r="247" spans="1:27" s="14" customFormat="1" ht="18" customHeight="1">
      <c r="A247" s="355"/>
      <c r="B247" s="353" t="s">
        <v>447</v>
      </c>
      <c r="C247" s="354"/>
      <c r="D247" s="356"/>
      <c r="E247" s="356" t="s">
        <v>690</v>
      </c>
      <c r="F247" s="359"/>
      <c r="G247" s="39"/>
      <c r="H247" s="39"/>
      <c r="I247" s="347"/>
      <c r="J247" s="347"/>
      <c r="K247" s="347"/>
      <c r="L247" s="347"/>
      <c r="M247" s="347"/>
      <c r="N247" s="161"/>
      <c r="O247" s="237"/>
      <c r="P247" s="237"/>
      <c r="Q247" s="160"/>
      <c r="R247" s="160"/>
      <c r="S247" s="162"/>
      <c r="T247" s="163"/>
      <c r="U247" s="248"/>
      <c r="V247" s="162"/>
      <c r="W247" s="241"/>
      <c r="X247" s="162"/>
      <c r="Y247" s="119"/>
      <c r="Z247" s="321"/>
      <c r="AA247" s="121"/>
    </row>
    <row r="248" spans="1:27" s="14" customFormat="1" ht="18" customHeight="1">
      <c r="A248" s="355"/>
      <c r="B248" s="353" t="s">
        <v>448</v>
      </c>
      <c r="C248" s="354"/>
      <c r="D248" s="356"/>
      <c r="E248" s="356" t="s">
        <v>690</v>
      </c>
      <c r="F248" s="359"/>
      <c r="G248" s="39"/>
      <c r="H248" s="39"/>
      <c r="I248" s="347"/>
      <c r="J248" s="347"/>
      <c r="K248" s="347"/>
      <c r="L248" s="347"/>
      <c r="M248" s="347"/>
      <c r="N248" s="161"/>
      <c r="O248" s="237"/>
      <c r="P248" s="237"/>
      <c r="Q248" s="160"/>
      <c r="R248" s="160"/>
      <c r="S248" s="162"/>
      <c r="T248" s="163"/>
      <c r="U248" s="248"/>
      <c r="V248" s="162"/>
      <c r="W248" s="241"/>
      <c r="X248" s="162"/>
      <c r="Y248" s="119"/>
      <c r="Z248" s="321"/>
      <c r="AA248" s="121"/>
    </row>
    <row r="249" spans="1:27" s="14" customFormat="1" ht="18" customHeight="1">
      <c r="A249" s="355"/>
      <c r="B249" s="353" t="s">
        <v>449</v>
      </c>
      <c r="C249" s="354"/>
      <c r="D249" s="356"/>
      <c r="E249" s="356" t="s">
        <v>690</v>
      </c>
      <c r="F249" s="359"/>
      <c r="G249" s="39"/>
      <c r="H249" s="39"/>
      <c r="I249" s="347"/>
      <c r="J249" s="347"/>
      <c r="K249" s="347"/>
      <c r="L249" s="347"/>
      <c r="M249" s="347"/>
      <c r="N249" s="161"/>
      <c r="O249" s="237"/>
      <c r="P249" s="237"/>
      <c r="Q249" s="160"/>
      <c r="R249" s="160"/>
      <c r="S249" s="162"/>
      <c r="T249" s="163"/>
      <c r="U249" s="248"/>
      <c r="V249" s="162"/>
      <c r="W249" s="241"/>
      <c r="X249" s="162"/>
      <c r="Y249" s="119"/>
      <c r="Z249" s="321"/>
      <c r="AA249" s="121"/>
    </row>
    <row r="250" spans="1:27" s="14" customFormat="1" ht="18" customHeight="1">
      <c r="A250" s="355"/>
      <c r="B250" s="353" t="s">
        <v>455</v>
      </c>
      <c r="C250" s="354"/>
      <c r="D250" s="356"/>
      <c r="E250" s="356" t="s">
        <v>690</v>
      </c>
      <c r="F250" s="359"/>
      <c r="G250" s="39"/>
      <c r="H250" s="39"/>
      <c r="I250" s="347"/>
      <c r="J250" s="347"/>
      <c r="K250" s="347"/>
      <c r="L250" s="347"/>
      <c r="M250" s="347"/>
      <c r="N250" s="161"/>
      <c r="O250" s="237"/>
      <c r="P250" s="237"/>
      <c r="Q250" s="160"/>
      <c r="R250" s="160"/>
      <c r="S250" s="162"/>
      <c r="T250" s="163"/>
      <c r="U250" s="248"/>
      <c r="V250" s="162"/>
      <c r="W250" s="241"/>
      <c r="X250" s="162"/>
      <c r="Y250" s="119"/>
      <c r="Z250" s="321"/>
      <c r="AA250" s="121"/>
    </row>
    <row r="251" spans="1:27" s="14" customFormat="1" ht="18.75" customHeight="1">
      <c r="A251" s="355"/>
      <c r="B251" s="353" t="s">
        <v>452</v>
      </c>
      <c r="C251" s="354"/>
      <c r="D251" s="354"/>
      <c r="E251" s="356" t="s">
        <v>690</v>
      </c>
      <c r="F251" s="359"/>
      <c r="G251" s="39"/>
      <c r="H251" s="39"/>
      <c r="I251" s="347"/>
      <c r="J251" s="347"/>
      <c r="K251" s="347"/>
      <c r="L251" s="347"/>
      <c r="M251" s="347"/>
      <c r="N251" s="161"/>
      <c r="O251" s="237"/>
      <c r="P251" s="237"/>
      <c r="Q251" s="160"/>
      <c r="R251" s="160"/>
      <c r="S251" s="162"/>
      <c r="T251" s="163"/>
      <c r="U251" s="248"/>
      <c r="V251" s="162"/>
      <c r="W251" s="241"/>
      <c r="X251" s="162"/>
      <c r="Y251" s="119"/>
      <c r="Z251" s="321"/>
      <c r="AA251" s="121"/>
    </row>
    <row r="252" spans="1:27" s="14" customFormat="1" ht="18.75" customHeight="1">
      <c r="A252" s="355"/>
      <c r="B252" s="353" t="s">
        <v>455</v>
      </c>
      <c r="C252" s="354">
        <v>1</v>
      </c>
      <c r="D252" s="427" t="s">
        <v>28</v>
      </c>
      <c r="E252" s="428" t="s">
        <v>109</v>
      </c>
      <c r="F252" s="359">
        <v>4</v>
      </c>
      <c r="G252" s="39">
        <v>4</v>
      </c>
      <c r="H252" s="39"/>
      <c r="I252" s="347">
        <v>1</v>
      </c>
      <c r="J252" s="347">
        <v>2</v>
      </c>
      <c r="K252" s="347">
        <v>3</v>
      </c>
      <c r="L252" s="347"/>
      <c r="M252" s="347"/>
      <c r="N252" s="161">
        <f>COUNTIF(I252:M252,"&gt;=1")+IF(I252="C1.1",3)+IF(J252="C1.2",3)+IF(K252="C3",5)+IF(I252="C2.1",3)+IF(J252="C2.2",3)+IF(I252="C1",6)+IF(J252="C2",6)+IF(I252="C.1",5)+IF(J252="C.2",5)</f>
        <v>3</v>
      </c>
      <c r="O252" s="237">
        <v>3</v>
      </c>
      <c r="P252" s="237">
        <v>12</v>
      </c>
      <c r="Q252" s="160">
        <f>P252-O252+1+IF(O252=20,-3)</f>
        <v>10</v>
      </c>
      <c r="R252" s="160">
        <f>Q252*N252*S252</f>
        <v>30</v>
      </c>
      <c r="S252" s="162">
        <f>COUNTIF(G252:H252,"&gt;1")</f>
        <v>1</v>
      </c>
      <c r="T252" s="163"/>
      <c r="U252" s="248">
        <f>ROUND(IF(V252="TH",R252*0.75),1)+IF(V252="LT",R252)</f>
        <v>30</v>
      </c>
      <c r="V252" s="162" t="s">
        <v>433</v>
      </c>
      <c r="W252" s="241">
        <v>1</v>
      </c>
      <c r="X252" s="162">
        <f>W252*U252</f>
        <v>30</v>
      </c>
      <c r="Y252" s="119"/>
      <c r="Z252" s="321"/>
      <c r="AA252" s="121"/>
    </row>
    <row r="253" spans="1:27" s="14" customFormat="1" ht="18.75" customHeight="1">
      <c r="A253" s="355"/>
      <c r="B253" s="353" t="s">
        <v>455</v>
      </c>
      <c r="C253" s="354">
        <v>1</v>
      </c>
      <c r="D253" s="427" t="s">
        <v>28</v>
      </c>
      <c r="E253" s="428" t="s">
        <v>109</v>
      </c>
      <c r="F253" s="359">
        <v>4</v>
      </c>
      <c r="G253" s="39">
        <v>6</v>
      </c>
      <c r="H253" s="39"/>
      <c r="I253" s="347">
        <v>10</v>
      </c>
      <c r="J253" s="347">
        <v>11</v>
      </c>
      <c r="K253" s="347">
        <v>12</v>
      </c>
      <c r="L253" s="347"/>
      <c r="M253" s="347"/>
      <c r="N253" s="161">
        <f>COUNTIF(I253:M253,"&gt;=1")+IF(I253="C1.1",3)+IF(J253="C1.2",3)+IF(K253="C3",5)+IF(I253="C2.1",3)+IF(J253="C2.2",3)+IF(I253="C1",6)+IF(J253="C2",6)+IF(I253="C.1",5)+IF(J253="C.2",5)</f>
        <v>3</v>
      </c>
      <c r="O253" s="237">
        <v>3</v>
      </c>
      <c r="P253" s="237">
        <v>12</v>
      </c>
      <c r="Q253" s="160">
        <f>P253-O253+1+IF(O253=20,-3)</f>
        <v>10</v>
      </c>
      <c r="R253" s="160">
        <f>Q253*N253*S253</f>
        <v>30</v>
      </c>
      <c r="S253" s="162">
        <f>COUNTIF(G253:H253,"&gt;1")</f>
        <v>1</v>
      </c>
      <c r="T253" s="163"/>
      <c r="U253" s="248">
        <f>ROUND(IF(V253="TH",R253*0.75),1)+IF(V253="LT",R253)</f>
        <v>30</v>
      </c>
      <c r="V253" s="162" t="s">
        <v>433</v>
      </c>
      <c r="W253" s="241">
        <v>1</v>
      </c>
      <c r="X253" s="162">
        <f>W253*U253</f>
        <v>30</v>
      </c>
      <c r="Y253" s="119"/>
      <c r="Z253" s="321"/>
      <c r="AA253" s="121"/>
    </row>
    <row r="254" spans="1:27" s="14" customFormat="1" ht="18.75" customHeight="1">
      <c r="A254" s="355"/>
      <c r="B254" s="353" t="s">
        <v>452</v>
      </c>
      <c r="C254" s="354">
        <v>1</v>
      </c>
      <c r="D254" s="422" t="s">
        <v>39</v>
      </c>
      <c r="E254" s="352" t="s">
        <v>561</v>
      </c>
      <c r="F254" s="359">
        <v>4</v>
      </c>
      <c r="G254" s="39">
        <v>2</v>
      </c>
      <c r="H254" s="39"/>
      <c r="I254" s="347">
        <v>7</v>
      </c>
      <c r="J254" s="347">
        <v>8</v>
      </c>
      <c r="K254" s="347">
        <v>9</v>
      </c>
      <c r="L254" s="347">
        <v>10</v>
      </c>
      <c r="M254" s="347">
        <v>11</v>
      </c>
      <c r="N254" s="161">
        <f>COUNTIF(I254:M254,"&gt;=1")+IF(I254="C1.1",3)+IF(J254="C1.2",3)+IF(K254="C3",5)+IF(I254="C2.1",3)+IF(J254="C2.2",3)+IF(I254="C1",6)+IF(J254="C2",6)+IF(I254="C.1",5)+IF(J254="C.2",5)</f>
        <v>5</v>
      </c>
      <c r="O254" s="237">
        <v>8</v>
      </c>
      <c r="P254" s="237">
        <v>11</v>
      </c>
      <c r="Q254" s="160">
        <f>P254-O254+1+IF(O254=20,-3)</f>
        <v>4</v>
      </c>
      <c r="R254" s="160">
        <f>Q254*N254*S254</f>
        <v>20</v>
      </c>
      <c r="S254" s="162">
        <f>COUNTIF(G254:H254,"&gt;1")</f>
        <v>1</v>
      </c>
      <c r="T254" s="163"/>
      <c r="U254" s="248">
        <f>ROUND(IF(V254="TH",R254*0.75),1)+IF(V254="LT",R254)</f>
        <v>20</v>
      </c>
      <c r="V254" s="162" t="s">
        <v>433</v>
      </c>
      <c r="W254" s="241">
        <v>1</v>
      </c>
      <c r="X254" s="162">
        <f>W254*U254</f>
        <v>20</v>
      </c>
      <c r="Y254" s="119"/>
      <c r="Z254" s="321"/>
      <c r="AA254" s="121"/>
    </row>
    <row r="255" spans="1:27" s="14" customFormat="1" ht="18.75" customHeight="1">
      <c r="A255" s="355"/>
      <c r="B255" s="353" t="s">
        <v>452</v>
      </c>
      <c r="C255" s="354">
        <v>1</v>
      </c>
      <c r="D255" s="422" t="s">
        <v>39</v>
      </c>
      <c r="E255" s="352" t="s">
        <v>561</v>
      </c>
      <c r="F255" s="359">
        <v>4</v>
      </c>
      <c r="G255" s="39">
        <v>4</v>
      </c>
      <c r="H255" s="39"/>
      <c r="I255" s="347">
        <v>7</v>
      </c>
      <c r="J255" s="347">
        <v>8</v>
      </c>
      <c r="K255" s="347">
        <v>9</v>
      </c>
      <c r="L255" s="347">
        <v>10</v>
      </c>
      <c r="M255" s="347">
        <v>11</v>
      </c>
      <c r="N255" s="161">
        <f>COUNTIF(I255:M255,"&gt;=1")+IF(I255="C1.1",3)+IF(J255="C1.2",3)+IF(K255="C3",5)+IF(I255="C2.1",3)+IF(J255="C2.2",3)+IF(I255="C1",6)+IF(J255="C2",6)+IF(I255="C.1",5)+IF(J255="C.2",5)</f>
        <v>5</v>
      </c>
      <c r="O255" s="237">
        <v>3</v>
      </c>
      <c r="P255" s="237">
        <v>10</v>
      </c>
      <c r="Q255" s="160">
        <f>P255-O255+1+IF(O255=20,-3)</f>
        <v>8</v>
      </c>
      <c r="R255" s="160">
        <f>Q255*N255*S255</f>
        <v>40</v>
      </c>
      <c r="S255" s="162">
        <f>COUNTIF(G255:H255,"&gt;1")</f>
        <v>1</v>
      </c>
      <c r="T255" s="163"/>
      <c r="U255" s="248">
        <f>ROUND(IF(V255="TH",R255*0.75),1)+IF(V255="LT",R255)</f>
        <v>40</v>
      </c>
      <c r="V255" s="162" t="s">
        <v>433</v>
      </c>
      <c r="W255" s="241">
        <v>1</v>
      </c>
      <c r="X255" s="162">
        <f>W255*U255</f>
        <v>40</v>
      </c>
      <c r="Y255" s="119"/>
      <c r="Z255" s="321"/>
      <c r="AA255" s="121"/>
    </row>
    <row r="256" spans="1:27" s="14" customFormat="1" ht="18.75" customHeight="1">
      <c r="A256" s="355"/>
      <c r="B256" s="353"/>
      <c r="C256" s="354"/>
      <c r="D256" s="354"/>
      <c r="E256" s="356"/>
      <c r="F256" s="359"/>
      <c r="G256" s="39"/>
      <c r="H256" s="39"/>
      <c r="I256" s="347"/>
      <c r="J256" s="347"/>
      <c r="K256" s="347"/>
      <c r="L256" s="347"/>
      <c r="M256" s="347"/>
      <c r="N256" s="161"/>
      <c r="O256" s="237"/>
      <c r="P256" s="237"/>
      <c r="Q256" s="160"/>
      <c r="R256" s="160"/>
      <c r="S256" s="162"/>
      <c r="T256" s="163"/>
      <c r="U256" s="248"/>
      <c r="V256" s="162"/>
      <c r="W256" s="241"/>
      <c r="X256" s="162"/>
      <c r="Y256" s="119"/>
      <c r="Z256" s="321"/>
      <c r="AA256" s="121"/>
    </row>
    <row r="257" spans="1:27" s="14" customFormat="1" ht="16.5" customHeight="1">
      <c r="A257" s="355"/>
      <c r="B257" s="357"/>
      <c r="C257" s="354"/>
      <c r="D257" s="354"/>
      <c r="E257" s="354"/>
      <c r="F257" s="359"/>
      <c r="G257" s="39"/>
      <c r="H257" s="39"/>
      <c r="I257" s="347"/>
      <c r="J257" s="347"/>
      <c r="K257" s="347"/>
      <c r="L257" s="347"/>
      <c r="M257" s="347"/>
      <c r="N257" s="161"/>
      <c r="O257" s="237"/>
      <c r="P257" s="237"/>
      <c r="Q257" s="160"/>
      <c r="R257" s="160"/>
      <c r="S257" s="162"/>
      <c r="T257" s="163"/>
      <c r="U257" s="248"/>
      <c r="V257" s="162"/>
      <c r="W257" s="241"/>
      <c r="X257" s="162"/>
      <c r="Y257" s="119"/>
      <c r="Z257" s="321"/>
      <c r="AA257" s="121"/>
    </row>
    <row r="258" spans="1:27" s="257" customFormat="1" ht="15" customHeight="1">
      <c r="A258" s="281"/>
      <c r="B258" s="438" t="s">
        <v>574</v>
      </c>
      <c r="C258" s="439"/>
      <c r="D258" s="440"/>
      <c r="E258" s="284"/>
      <c r="F258" s="284"/>
      <c r="G258" s="284"/>
      <c r="H258" s="284"/>
      <c r="I258" s="284"/>
      <c r="J258" s="284"/>
      <c r="K258" s="284"/>
      <c r="L258" s="284"/>
      <c r="M258" s="284"/>
      <c r="N258" s="284"/>
      <c r="O258" s="284"/>
      <c r="P258" s="284"/>
      <c r="Q258" s="250">
        <f>P258-O258+1</f>
        <v>1</v>
      </c>
      <c r="R258" s="250">
        <f>Q258*N258*S258</f>
        <v>0</v>
      </c>
      <c r="S258" s="252">
        <f>COUNTIF(G258:H258,"&gt;1")</f>
        <v>0</v>
      </c>
      <c r="T258" s="253"/>
      <c r="U258" s="254">
        <f>ROUND(IF(V258="TH",R258*0.75),1)+IF(V258="LT",R258)</f>
        <v>0</v>
      </c>
      <c r="V258" s="252"/>
      <c r="W258" s="252"/>
      <c r="X258" s="252">
        <v>61</v>
      </c>
      <c r="Y258" s="255"/>
      <c r="Z258" s="256"/>
      <c r="AA258" s="251"/>
    </row>
    <row r="259" spans="1:27" s="14" customFormat="1" ht="17.25" customHeight="1">
      <c r="A259" s="355"/>
      <c r="B259" s="353" t="s">
        <v>576</v>
      </c>
      <c r="C259" s="354">
        <v>1</v>
      </c>
      <c r="D259" s="356" t="s">
        <v>44</v>
      </c>
      <c r="E259" s="356" t="s">
        <v>611</v>
      </c>
      <c r="F259" s="359">
        <v>2</v>
      </c>
      <c r="G259" s="39">
        <v>6</v>
      </c>
      <c r="H259" s="39"/>
      <c r="I259" s="347">
        <v>13</v>
      </c>
      <c r="J259" s="347">
        <v>14</v>
      </c>
      <c r="K259" s="347">
        <v>15</v>
      </c>
      <c r="L259" s="347">
        <v>16</v>
      </c>
      <c r="M259" s="347"/>
      <c r="N259" s="161">
        <f>COUNTIF(I259:M259,"&gt;=1")+IF(I259="C1.1",3)+IF(J259="C1.2",3)+IF(K259="C3",5)+IF(I259="C2.1",3)+IF(J259="C2.2",3)+IF(I259="C1",6)+IF(J259="C2",6)+IF(I259="C.1",5)+IF(J259="C.2",5)</f>
        <v>4</v>
      </c>
      <c r="O259" s="237">
        <v>1</v>
      </c>
      <c r="P259" s="237">
        <v>8</v>
      </c>
      <c r="Q259" s="160">
        <f>P259-O259+1+IF(O259=20,-3)</f>
        <v>8</v>
      </c>
      <c r="R259" s="160">
        <f>Q259*N259*S259-2</f>
        <v>30</v>
      </c>
      <c r="S259" s="162">
        <f>COUNTIF(G259:H259,"&gt;1")</f>
        <v>1</v>
      </c>
      <c r="T259" s="163"/>
      <c r="U259" s="248">
        <f>ROUND(IF(V259="TH",R259*0.75),1)+IF(V259="LT",R259)</f>
        <v>30</v>
      </c>
      <c r="V259" s="162" t="s">
        <v>433</v>
      </c>
      <c r="W259" s="241">
        <v>1</v>
      </c>
      <c r="X259" s="162">
        <f t="shared" ref="X259:X264" si="39">W259*U259</f>
        <v>30</v>
      </c>
      <c r="Y259" s="373" t="s">
        <v>588</v>
      </c>
      <c r="Z259" s="321"/>
      <c r="AA259" s="121"/>
    </row>
    <row r="260" spans="1:27" s="14" customFormat="1" ht="14.25" customHeight="1">
      <c r="A260" s="355"/>
      <c r="B260" s="353" t="s">
        <v>576</v>
      </c>
      <c r="C260" s="354">
        <v>1</v>
      </c>
      <c r="D260" s="429" t="s">
        <v>691</v>
      </c>
      <c r="E260" s="430" t="s">
        <v>561</v>
      </c>
      <c r="F260" s="359">
        <v>3</v>
      </c>
      <c r="G260" s="39"/>
      <c r="H260" s="39"/>
      <c r="I260" s="347"/>
      <c r="J260" s="347"/>
      <c r="K260" s="347"/>
      <c r="L260" s="347"/>
      <c r="M260" s="347"/>
      <c r="N260" s="161">
        <f t="shared" ref="N260:N264" si="40">COUNTIF(I260:M260,"&gt;=1")+IF(I260="C1.1",3)+IF(J260="C1.2",3)+IF(K260="C3",5)+IF(I260="C2.1",3)+IF(J260="C2.2",3)+IF(I260="C1",6)+IF(J260="C2",6)+IF(I260="C.1",5)+IF(J260="C.2",5)</f>
        <v>0</v>
      </c>
      <c r="O260" s="237"/>
      <c r="P260" s="237"/>
      <c r="Q260" s="160">
        <f t="shared" ref="Q260:Q264" si="41">P260-O260+1+IF(O260=20,-3)</f>
        <v>1</v>
      </c>
      <c r="R260" s="160">
        <f t="shared" ref="R260:R264" si="42">Q260*N260*S260</f>
        <v>0</v>
      </c>
      <c r="S260" s="162">
        <f t="shared" ref="S260:S264" si="43">COUNTIF(G260:H260,"&gt;1")</f>
        <v>0</v>
      </c>
      <c r="T260" s="163"/>
      <c r="U260" s="248">
        <f t="shared" ref="U260:U264" si="44">ROUND(IF(V260="TH",R260*0.75),1)+IF(V260="LT",R260)</f>
        <v>0</v>
      </c>
      <c r="V260" s="162" t="s">
        <v>433</v>
      </c>
      <c r="W260" s="241">
        <v>1</v>
      </c>
      <c r="X260" s="162">
        <f t="shared" si="39"/>
        <v>0</v>
      </c>
      <c r="Y260" s="119"/>
      <c r="Z260" s="321"/>
      <c r="AA260" s="121"/>
    </row>
    <row r="261" spans="1:27" s="14" customFormat="1" ht="17.25" customHeight="1">
      <c r="A261" s="355" t="s">
        <v>580</v>
      </c>
      <c r="B261" s="353" t="s">
        <v>576</v>
      </c>
      <c r="C261" s="354">
        <v>1</v>
      </c>
      <c r="D261" s="422" t="s">
        <v>23</v>
      </c>
      <c r="E261" s="361" t="s">
        <v>627</v>
      </c>
      <c r="F261" s="359">
        <v>2</v>
      </c>
      <c r="G261" s="39">
        <v>5</v>
      </c>
      <c r="H261" s="39">
        <v>3</v>
      </c>
      <c r="I261" s="347">
        <v>13</v>
      </c>
      <c r="J261" s="347">
        <v>14</v>
      </c>
      <c r="K261" s="347">
        <v>15</v>
      </c>
      <c r="L261" s="347">
        <v>16</v>
      </c>
      <c r="M261" s="347"/>
      <c r="N261" s="161">
        <f t="shared" si="40"/>
        <v>4</v>
      </c>
      <c r="O261" s="237">
        <v>1</v>
      </c>
      <c r="P261" s="237">
        <v>4</v>
      </c>
      <c r="Q261" s="160">
        <f t="shared" si="41"/>
        <v>4</v>
      </c>
      <c r="R261" s="160">
        <f>Q261*N261*S261-2</f>
        <v>30</v>
      </c>
      <c r="S261" s="162">
        <f t="shared" si="43"/>
        <v>2</v>
      </c>
      <c r="T261" s="163"/>
      <c r="U261" s="248">
        <f t="shared" si="44"/>
        <v>30</v>
      </c>
      <c r="V261" s="162" t="s">
        <v>433</v>
      </c>
      <c r="W261" s="241">
        <v>1</v>
      </c>
      <c r="X261" s="162">
        <f t="shared" si="39"/>
        <v>30</v>
      </c>
      <c r="Y261" s="373" t="s">
        <v>587</v>
      </c>
      <c r="Z261" s="321"/>
      <c r="AA261" s="121"/>
    </row>
    <row r="262" spans="1:27" s="14" customFormat="1" ht="17.25" customHeight="1">
      <c r="A262" s="355" t="s">
        <v>457</v>
      </c>
      <c r="B262" s="353" t="s">
        <v>576</v>
      </c>
      <c r="C262" s="354">
        <v>1</v>
      </c>
      <c r="D262" s="356" t="s">
        <v>639</v>
      </c>
      <c r="E262" s="361" t="s">
        <v>683</v>
      </c>
      <c r="F262" s="359">
        <v>2</v>
      </c>
      <c r="G262" s="39">
        <v>3</v>
      </c>
      <c r="H262" s="39">
        <v>5</v>
      </c>
      <c r="I262" s="347">
        <v>13</v>
      </c>
      <c r="J262" s="347">
        <v>14</v>
      </c>
      <c r="K262" s="347">
        <v>15</v>
      </c>
      <c r="L262" s="347">
        <v>16</v>
      </c>
      <c r="M262" s="347"/>
      <c r="N262" s="161">
        <f>COUNTIF(I262:M262,"&gt;=1")+IF(I262="C1.1",3)+IF(J262="C1.2",3)+IF(K262="C3",5)+IF(I262="C2.1",3)+IF(J262="C2.2",3)+IF(I262="C1",6)+IF(J262="C2",6)+IF(I262="C.1",5)+IF(J262="C.2",5)</f>
        <v>4</v>
      </c>
      <c r="O262" s="237">
        <v>5</v>
      </c>
      <c r="P262" s="237">
        <v>8</v>
      </c>
      <c r="Q262" s="160">
        <f>P262-O262+1+IF(O262=20,-3)</f>
        <v>4</v>
      </c>
      <c r="R262" s="160">
        <f>Q262*N262*S262-2</f>
        <v>30</v>
      </c>
      <c r="S262" s="162">
        <f>COUNTIF(G262:H262,"&gt;1")</f>
        <v>2</v>
      </c>
      <c r="T262" s="163"/>
      <c r="U262" s="248">
        <f>ROUND(IF(V262="TH",R262*0.75),1)+IF(V262="LT",R262)</f>
        <v>30</v>
      </c>
      <c r="V262" s="162" t="s">
        <v>433</v>
      </c>
      <c r="W262" s="241">
        <v>1</v>
      </c>
      <c r="X262" s="162">
        <f>W262*U262</f>
        <v>30</v>
      </c>
      <c r="Y262" s="373" t="s">
        <v>589</v>
      </c>
      <c r="Z262" s="321"/>
      <c r="AA262" s="121"/>
    </row>
    <row r="263" spans="1:27" s="14" customFormat="1" ht="17.25" customHeight="1">
      <c r="A263" s="355" t="s">
        <v>580</v>
      </c>
      <c r="B263" s="353" t="s">
        <v>576</v>
      </c>
      <c r="C263" s="354">
        <v>1</v>
      </c>
      <c r="D263" s="356" t="s">
        <v>23</v>
      </c>
      <c r="E263" s="361" t="s">
        <v>692</v>
      </c>
      <c r="F263" s="359">
        <v>2</v>
      </c>
      <c r="G263" s="39">
        <v>5</v>
      </c>
      <c r="H263" s="39">
        <v>3</v>
      </c>
      <c r="I263" s="347"/>
      <c r="J263" s="347"/>
      <c r="K263" s="347" t="s">
        <v>577</v>
      </c>
      <c r="L263" s="347"/>
      <c r="M263" s="347"/>
      <c r="N263" s="161">
        <f t="shared" si="40"/>
        <v>5</v>
      </c>
      <c r="O263" s="237">
        <v>9</v>
      </c>
      <c r="P263" s="237">
        <v>14</v>
      </c>
      <c r="Q263" s="160">
        <f t="shared" si="41"/>
        <v>6</v>
      </c>
      <c r="R263" s="160">
        <f t="shared" si="42"/>
        <v>60</v>
      </c>
      <c r="S263" s="162">
        <f t="shared" si="43"/>
        <v>2</v>
      </c>
      <c r="T263" s="163"/>
      <c r="U263" s="248">
        <f t="shared" si="44"/>
        <v>45</v>
      </c>
      <c r="V263" s="162" t="s">
        <v>434</v>
      </c>
      <c r="W263" s="241">
        <v>1</v>
      </c>
      <c r="X263" s="162">
        <f t="shared" si="39"/>
        <v>45</v>
      </c>
      <c r="Y263" s="119"/>
      <c r="Z263" s="321"/>
      <c r="AA263" s="121"/>
    </row>
    <row r="264" spans="1:27" s="14" customFormat="1" ht="17.25" customHeight="1">
      <c r="A264" s="355" t="s">
        <v>693</v>
      </c>
      <c r="B264" s="353" t="s">
        <v>576</v>
      </c>
      <c r="C264" s="354">
        <v>1</v>
      </c>
      <c r="D264" s="356" t="s">
        <v>475</v>
      </c>
      <c r="E264" s="361" t="s">
        <v>694</v>
      </c>
      <c r="F264" s="359">
        <v>2</v>
      </c>
      <c r="G264" s="39"/>
      <c r="H264" s="39"/>
      <c r="I264" s="347"/>
      <c r="J264" s="347"/>
      <c r="K264" s="347" t="s">
        <v>577</v>
      </c>
      <c r="L264" s="347"/>
      <c r="M264" s="347"/>
      <c r="N264" s="161">
        <f t="shared" si="40"/>
        <v>5</v>
      </c>
      <c r="O264" s="237">
        <v>10</v>
      </c>
      <c r="P264" s="237">
        <v>15</v>
      </c>
      <c r="Q264" s="160">
        <f t="shared" si="41"/>
        <v>6</v>
      </c>
      <c r="R264" s="160">
        <f t="shared" si="42"/>
        <v>0</v>
      </c>
      <c r="S264" s="162">
        <f t="shared" si="43"/>
        <v>0</v>
      </c>
      <c r="T264" s="163"/>
      <c r="U264" s="248">
        <f t="shared" si="44"/>
        <v>0</v>
      </c>
      <c r="V264" s="162" t="s">
        <v>434</v>
      </c>
      <c r="W264" s="241">
        <v>1</v>
      </c>
      <c r="X264" s="162">
        <f t="shared" si="39"/>
        <v>0</v>
      </c>
      <c r="Y264" s="119"/>
      <c r="Z264" s="321"/>
      <c r="AA264" s="121"/>
    </row>
    <row r="265" spans="1:27" s="14" customFormat="1" ht="21" customHeight="1">
      <c r="A265" s="355" t="s">
        <v>579</v>
      </c>
      <c r="B265" s="353" t="s">
        <v>576</v>
      </c>
      <c r="C265" s="354">
        <v>1</v>
      </c>
      <c r="D265" s="356" t="s">
        <v>679</v>
      </c>
      <c r="E265" s="361" t="s">
        <v>629</v>
      </c>
      <c r="F265" s="359">
        <v>3</v>
      </c>
      <c r="G265" s="39">
        <v>4</v>
      </c>
      <c r="H265" s="39">
        <v>7</v>
      </c>
      <c r="I265" s="347"/>
      <c r="J265" s="347"/>
      <c r="K265" s="347" t="s">
        <v>577</v>
      </c>
      <c r="L265" s="347"/>
      <c r="M265" s="347"/>
      <c r="N265" s="161">
        <f>COUNTIF(I265:M265,"&gt;=1")+IF(I265="C1.1",3)+IF(J265="C1.2",3)+IF(K265="C3",5)+IF(I265="C2.1",3)+IF(J265="C2.2",3)+IF(I265="C1",6)+IF(J265="C2",6)+IF(I265="C.1",5)+IF(J265="C.2",5)</f>
        <v>5</v>
      </c>
      <c r="O265" s="237">
        <v>1</v>
      </c>
      <c r="P265" s="237">
        <v>9</v>
      </c>
      <c r="Q265" s="160">
        <f>P265-O265+1+IF(O265=20,-3)</f>
        <v>9</v>
      </c>
      <c r="R265" s="160">
        <f>Q265*N265*S265</f>
        <v>90</v>
      </c>
      <c r="S265" s="162">
        <f>COUNTIF(G265:H265,"&gt;1")</f>
        <v>2</v>
      </c>
      <c r="T265" s="163"/>
      <c r="U265" s="248">
        <f>ROUND(IF(V265="TH",R265*0.75),1)+IF(V265="LT",R265)</f>
        <v>67.5</v>
      </c>
      <c r="V265" s="241" t="s">
        <v>434</v>
      </c>
      <c r="W265" s="241">
        <v>1</v>
      </c>
      <c r="X265" s="162">
        <f>W265*U265</f>
        <v>67.5</v>
      </c>
      <c r="Y265" s="119"/>
      <c r="Z265" s="321"/>
      <c r="AA265" s="121"/>
    </row>
    <row r="266" spans="1:27" s="14" customFormat="1" ht="17.25" customHeight="1">
      <c r="A266" s="355"/>
      <c r="B266" s="357"/>
      <c r="C266" s="354"/>
      <c r="D266" s="356"/>
      <c r="E266" s="360"/>
      <c r="F266" s="359"/>
      <c r="G266" s="39"/>
      <c r="H266" s="39"/>
      <c r="I266" s="347"/>
      <c r="J266" s="347"/>
      <c r="K266" s="347"/>
      <c r="L266" s="347"/>
      <c r="M266" s="347"/>
      <c r="N266" s="161"/>
      <c r="O266" s="237"/>
      <c r="P266" s="237"/>
      <c r="Q266" s="160"/>
      <c r="R266" s="160"/>
      <c r="S266" s="162"/>
      <c r="T266" s="163"/>
      <c r="U266" s="248"/>
      <c r="V266" s="162" t="s">
        <v>433</v>
      </c>
      <c r="W266" s="241"/>
      <c r="X266" s="162"/>
      <c r="Y266" s="119"/>
      <c r="Z266" s="321"/>
      <c r="AA266" s="121"/>
    </row>
    <row r="267" spans="1:27" s="14" customFormat="1" ht="16.5" customHeight="1">
      <c r="A267" s="355"/>
      <c r="B267" s="357"/>
      <c r="C267" s="354"/>
      <c r="D267" s="356"/>
      <c r="E267" s="360"/>
      <c r="F267" s="359"/>
      <c r="G267" s="39"/>
      <c r="H267" s="39"/>
      <c r="I267" s="347"/>
      <c r="J267" s="347"/>
      <c r="K267" s="347"/>
      <c r="L267" s="347"/>
      <c r="M267" s="347"/>
      <c r="N267" s="161"/>
      <c r="O267" s="237"/>
      <c r="P267" s="237"/>
      <c r="Q267" s="160"/>
      <c r="R267" s="160"/>
      <c r="S267" s="162"/>
      <c r="T267" s="163"/>
      <c r="U267" s="248"/>
      <c r="V267" s="162" t="s">
        <v>433</v>
      </c>
      <c r="W267" s="241"/>
      <c r="X267" s="162"/>
      <c r="Y267" s="119"/>
      <c r="Z267" s="321"/>
      <c r="AA267" s="121"/>
    </row>
    <row r="268" spans="1:27" s="257" customFormat="1" ht="16.5" customHeight="1">
      <c r="A268" s="281"/>
      <c r="B268" s="438" t="s">
        <v>586</v>
      </c>
      <c r="C268" s="439"/>
      <c r="D268" s="440"/>
      <c r="E268" s="284"/>
      <c r="F268" s="284"/>
      <c r="G268" s="284"/>
      <c r="H268" s="284"/>
      <c r="I268" s="284"/>
      <c r="J268" s="284"/>
      <c r="K268" s="284"/>
      <c r="L268" s="284"/>
      <c r="M268" s="284"/>
      <c r="N268" s="284"/>
      <c r="O268" s="284"/>
      <c r="P268" s="284"/>
      <c r="Q268" s="250">
        <f>P268-O268+1</f>
        <v>1</v>
      </c>
      <c r="R268" s="250">
        <f>Q268*N268*S268</f>
        <v>0</v>
      </c>
      <c r="S268" s="252">
        <f>COUNTIF(G268:H268,"&gt;1")</f>
        <v>0</v>
      </c>
      <c r="T268" s="253"/>
      <c r="U268" s="254">
        <f>ROUND(IF(V268="TH",R268*0.75),1)+IF(V268="LT",R268)</f>
        <v>0</v>
      </c>
      <c r="V268" s="252"/>
      <c r="W268" s="252"/>
      <c r="X268" s="252">
        <v>61</v>
      </c>
      <c r="Y268" s="255"/>
      <c r="Z268" s="256"/>
      <c r="AA268" s="251"/>
    </row>
    <row r="269" spans="1:27" s="14" customFormat="1" ht="18" customHeight="1">
      <c r="A269" s="355"/>
      <c r="B269" s="357" t="s">
        <v>695</v>
      </c>
      <c r="C269" s="354">
        <v>1</v>
      </c>
      <c r="D269" s="356"/>
      <c r="E269" s="360" t="s">
        <v>696</v>
      </c>
      <c r="F269" s="359">
        <v>2</v>
      </c>
      <c r="G269" s="39"/>
      <c r="H269" s="39"/>
      <c r="I269" s="347"/>
      <c r="J269" s="347"/>
      <c r="K269" s="347"/>
      <c r="L269" s="347"/>
      <c r="M269" s="347"/>
      <c r="N269" s="161">
        <f t="shared" ref="N269:N293" si="45">COUNTIF(I269:M269,"&gt;=1")+IF(I269="C1.1",3)+IF(J269="C1.2",3)+IF(K269="C3",5)+IF(I269="C2.1",3)+IF(J269="C2.2",3)+IF(I269="C1",6)+IF(J269="C2",6)+IF(I269="C.1",5)+IF(J269="C.2",5)</f>
        <v>0</v>
      </c>
      <c r="O269" s="237"/>
      <c r="P269" s="237"/>
      <c r="Q269" s="160">
        <f>P269-O269+1+IF(O269=20,-3)</f>
        <v>1</v>
      </c>
      <c r="R269" s="160">
        <f>Q269*N269*S269</f>
        <v>0</v>
      </c>
      <c r="S269" s="162">
        <f>COUNTIF(G269:H269,"&gt;1")</f>
        <v>0</v>
      </c>
      <c r="T269" s="163"/>
      <c r="U269" s="248">
        <f>ROUND(IF(V269="TH",R269*0.75),1)+IF(V269="LT",R269)</f>
        <v>0</v>
      </c>
      <c r="V269" s="162" t="s">
        <v>433</v>
      </c>
      <c r="W269" s="241">
        <v>1</v>
      </c>
      <c r="X269" s="162">
        <f>W269*U269</f>
        <v>0</v>
      </c>
      <c r="Y269" s="119"/>
      <c r="Z269" s="321"/>
      <c r="AA269" s="121"/>
    </row>
    <row r="270" spans="1:27" s="14" customFormat="1" ht="18" customHeight="1">
      <c r="A270" s="355"/>
      <c r="B270" s="357" t="s">
        <v>697</v>
      </c>
      <c r="C270" s="354">
        <v>1</v>
      </c>
      <c r="D270" s="356"/>
      <c r="E270" s="360" t="s">
        <v>696</v>
      </c>
      <c r="F270" s="359">
        <v>2</v>
      </c>
      <c r="G270" s="39"/>
      <c r="H270" s="39"/>
      <c r="I270" s="347"/>
      <c r="J270" s="347"/>
      <c r="K270" s="347"/>
      <c r="L270" s="347"/>
      <c r="M270" s="347"/>
      <c r="N270" s="161">
        <f t="shared" si="45"/>
        <v>0</v>
      </c>
      <c r="O270" s="237"/>
      <c r="P270" s="237"/>
      <c r="Q270" s="160">
        <f t="shared" ref="Q270:Q293" si="46">P270-O270+1+IF(O270=20,-3)</f>
        <v>1</v>
      </c>
      <c r="R270" s="160">
        <f t="shared" ref="R270:R293" si="47">Q270*N270*S270</f>
        <v>0</v>
      </c>
      <c r="S270" s="162">
        <f t="shared" ref="S270:S293" si="48">COUNTIF(G270:H270,"&gt;1")</f>
        <v>0</v>
      </c>
      <c r="T270" s="163"/>
      <c r="U270" s="248">
        <f t="shared" ref="U270:U293" si="49">ROUND(IF(V270="TH",R270*0.75),1)+IF(V270="LT",R270)</f>
        <v>0</v>
      </c>
      <c r="V270" s="162" t="s">
        <v>433</v>
      </c>
      <c r="W270" s="241">
        <v>1</v>
      </c>
      <c r="X270" s="162">
        <f t="shared" ref="X270:X293" si="50">W270*U270</f>
        <v>0</v>
      </c>
      <c r="Y270" s="119"/>
      <c r="Z270" s="321"/>
      <c r="AA270" s="121"/>
    </row>
    <row r="271" spans="1:27" s="14" customFormat="1" ht="18" customHeight="1">
      <c r="A271" s="355"/>
      <c r="B271" s="357" t="s">
        <v>698</v>
      </c>
      <c r="C271" s="354">
        <v>1</v>
      </c>
      <c r="D271" s="356"/>
      <c r="E271" s="360" t="s">
        <v>696</v>
      </c>
      <c r="F271" s="359">
        <v>2</v>
      </c>
      <c r="G271" s="39"/>
      <c r="H271" s="39"/>
      <c r="I271" s="347"/>
      <c r="J271" s="347"/>
      <c r="K271" s="347"/>
      <c r="L271" s="347"/>
      <c r="M271" s="347"/>
      <c r="N271" s="161">
        <f t="shared" si="45"/>
        <v>0</v>
      </c>
      <c r="O271" s="237"/>
      <c r="P271" s="237"/>
      <c r="Q271" s="160">
        <f t="shared" si="46"/>
        <v>1</v>
      </c>
      <c r="R271" s="160">
        <f t="shared" si="47"/>
        <v>0</v>
      </c>
      <c r="S271" s="162">
        <f t="shared" si="48"/>
        <v>0</v>
      </c>
      <c r="T271" s="163"/>
      <c r="U271" s="248">
        <f t="shared" si="49"/>
        <v>0</v>
      </c>
      <c r="V271" s="162" t="s">
        <v>433</v>
      </c>
      <c r="W271" s="241">
        <v>1</v>
      </c>
      <c r="X271" s="162">
        <f t="shared" si="50"/>
        <v>0</v>
      </c>
      <c r="Y271" s="119"/>
      <c r="Z271" s="321"/>
      <c r="AA271" s="121"/>
    </row>
    <row r="272" spans="1:27" s="14" customFormat="1" ht="18" customHeight="1">
      <c r="A272" s="355"/>
      <c r="B272" s="357" t="s">
        <v>699</v>
      </c>
      <c r="C272" s="354">
        <v>1</v>
      </c>
      <c r="D272" s="356"/>
      <c r="E272" s="360" t="s">
        <v>696</v>
      </c>
      <c r="F272" s="359">
        <v>2</v>
      </c>
      <c r="G272" s="39"/>
      <c r="H272" s="39"/>
      <c r="I272" s="347"/>
      <c r="J272" s="347"/>
      <c r="K272" s="347"/>
      <c r="L272" s="347"/>
      <c r="M272" s="347"/>
      <c r="N272" s="161">
        <f t="shared" si="45"/>
        <v>0</v>
      </c>
      <c r="O272" s="237"/>
      <c r="P272" s="237"/>
      <c r="Q272" s="160">
        <f t="shared" si="46"/>
        <v>1</v>
      </c>
      <c r="R272" s="160">
        <f t="shared" si="47"/>
        <v>0</v>
      </c>
      <c r="S272" s="162">
        <f t="shared" si="48"/>
        <v>0</v>
      </c>
      <c r="T272" s="163"/>
      <c r="U272" s="248">
        <f t="shared" si="49"/>
        <v>0</v>
      </c>
      <c r="V272" s="162" t="s">
        <v>433</v>
      </c>
      <c r="W272" s="241">
        <v>1</v>
      </c>
      <c r="X272" s="162">
        <f t="shared" si="50"/>
        <v>0</v>
      </c>
      <c r="Y272" s="119"/>
      <c r="Z272" s="321"/>
      <c r="AA272" s="121"/>
    </row>
    <row r="273" spans="1:27" s="14" customFormat="1" ht="18" customHeight="1">
      <c r="A273" s="355"/>
      <c r="B273" s="357" t="s">
        <v>582</v>
      </c>
      <c r="C273" s="354">
        <v>1</v>
      </c>
      <c r="D273" s="356" t="s">
        <v>45</v>
      </c>
      <c r="E273" s="360" t="s">
        <v>696</v>
      </c>
      <c r="F273" s="359">
        <v>2</v>
      </c>
      <c r="G273" s="39"/>
      <c r="H273" s="39">
        <v>3</v>
      </c>
      <c r="I273" s="347">
        <v>1</v>
      </c>
      <c r="J273" s="347">
        <v>2</v>
      </c>
      <c r="K273" s="347"/>
      <c r="L273" s="347"/>
      <c r="M273" s="347"/>
      <c r="N273" s="161">
        <f>COUNTIF(I273:M273,"&gt;=1")+IF(I273="C1.1",3)+IF(J273="C1.2",3)+IF(K273="C3",5)+IF(I273="C2.1",3)+IF(J273="C2.2",3)+IF(I273="C1",6)+IF(J273="C2",6)+IF(I273="C.1",5)+IF(J273="C.2",5)</f>
        <v>2</v>
      </c>
      <c r="O273" s="237">
        <v>1</v>
      </c>
      <c r="P273" s="237">
        <v>15</v>
      </c>
      <c r="Q273" s="160">
        <f>P273-O273+1+IF(O273=20,-3)</f>
        <v>15</v>
      </c>
      <c r="R273" s="160">
        <f>Q273*N273*S273</f>
        <v>30</v>
      </c>
      <c r="S273" s="162">
        <f>COUNTIF(G273:H273,"&gt;1")</f>
        <v>1</v>
      </c>
      <c r="T273" s="163"/>
      <c r="U273" s="248">
        <f>ROUND(IF(V273="TH",R273*0.75),1)+IF(V273="LT",R273)</f>
        <v>30</v>
      </c>
      <c r="V273" s="162" t="s">
        <v>433</v>
      </c>
      <c r="W273" s="241">
        <v>1</v>
      </c>
      <c r="X273" s="162">
        <f>W273*U273</f>
        <v>30</v>
      </c>
      <c r="Y273" s="119"/>
      <c r="Z273" s="321"/>
      <c r="AA273" s="121"/>
    </row>
    <row r="274" spans="1:27" s="14" customFormat="1" ht="18" customHeight="1">
      <c r="A274" s="355"/>
      <c r="B274" s="357" t="s">
        <v>607</v>
      </c>
      <c r="C274" s="354">
        <v>1</v>
      </c>
      <c r="D274" s="356" t="s">
        <v>45</v>
      </c>
      <c r="E274" s="360" t="s">
        <v>696</v>
      </c>
      <c r="F274" s="359">
        <v>2</v>
      </c>
      <c r="G274" s="39"/>
      <c r="H274" s="39">
        <v>3</v>
      </c>
      <c r="I274" s="347">
        <v>3</v>
      </c>
      <c r="J274" s="347">
        <v>4</v>
      </c>
      <c r="K274" s="347"/>
      <c r="L274" s="347"/>
      <c r="M274" s="347"/>
      <c r="N274" s="161">
        <f>COUNTIF(I274:M274,"&gt;=1")+IF(I274="C1.1",3)+IF(J274="C1.2",3)+IF(K274="C3",5)+IF(I274="C2.1",3)+IF(J274="C2.2",3)+IF(I274="C1",6)+IF(J274="C2",6)+IF(I274="C.1",5)+IF(J274="C.2",5)</f>
        <v>2</v>
      </c>
      <c r="O274" s="237">
        <v>1</v>
      </c>
      <c r="P274" s="237">
        <v>15</v>
      </c>
      <c r="Q274" s="160">
        <f>P274-O274+1+IF(O274=20,-3)</f>
        <v>15</v>
      </c>
      <c r="R274" s="160">
        <f>Q274*N274*S274</f>
        <v>30</v>
      </c>
      <c r="S274" s="162">
        <f>COUNTIF(G274:H274,"&gt;1")</f>
        <v>1</v>
      </c>
      <c r="T274" s="163"/>
      <c r="U274" s="248">
        <f>ROUND(IF(V274="TH",R274*0.75),1)+IF(V274="LT",R274)</f>
        <v>30</v>
      </c>
      <c r="V274" s="162" t="s">
        <v>433</v>
      </c>
      <c r="W274" s="241">
        <v>1</v>
      </c>
      <c r="X274" s="162">
        <f>W274*U274</f>
        <v>30</v>
      </c>
      <c r="Y274" s="119"/>
      <c r="Z274" s="321"/>
      <c r="AA274" s="121"/>
    </row>
    <row r="275" spans="1:27" s="14" customFormat="1" ht="18" customHeight="1">
      <c r="A275" s="355"/>
      <c r="B275" s="357" t="s">
        <v>608</v>
      </c>
      <c r="C275" s="354">
        <v>1</v>
      </c>
      <c r="D275" s="356" t="s">
        <v>700</v>
      </c>
      <c r="E275" s="360" t="s">
        <v>696</v>
      </c>
      <c r="F275" s="359">
        <v>2</v>
      </c>
      <c r="G275" s="39">
        <v>4</v>
      </c>
      <c r="H275" s="39"/>
      <c r="I275" s="347">
        <v>11</v>
      </c>
      <c r="J275" s="347">
        <v>12</v>
      </c>
      <c r="K275" s="347"/>
      <c r="L275" s="347"/>
      <c r="M275" s="347"/>
      <c r="N275" s="161">
        <f t="shared" si="45"/>
        <v>2</v>
      </c>
      <c r="O275" s="237">
        <v>1</v>
      </c>
      <c r="P275" s="237">
        <v>15</v>
      </c>
      <c r="Q275" s="160">
        <f t="shared" si="46"/>
        <v>15</v>
      </c>
      <c r="R275" s="160">
        <f t="shared" si="47"/>
        <v>30</v>
      </c>
      <c r="S275" s="162">
        <f t="shared" si="48"/>
        <v>1</v>
      </c>
      <c r="T275" s="163"/>
      <c r="U275" s="248">
        <f t="shared" si="49"/>
        <v>30</v>
      </c>
      <c r="V275" s="162" t="s">
        <v>433</v>
      </c>
      <c r="W275" s="241">
        <v>1</v>
      </c>
      <c r="X275" s="162">
        <f t="shared" si="50"/>
        <v>30</v>
      </c>
      <c r="Y275" s="119"/>
      <c r="Z275" s="321"/>
      <c r="AA275" s="121"/>
    </row>
    <row r="276" spans="1:27" s="14" customFormat="1" ht="18" customHeight="1">
      <c r="A276" s="355"/>
      <c r="B276" s="357" t="s">
        <v>701</v>
      </c>
      <c r="C276" s="354">
        <v>1</v>
      </c>
      <c r="D276" s="356"/>
      <c r="E276" s="360" t="s">
        <v>696</v>
      </c>
      <c r="F276" s="359">
        <v>2</v>
      </c>
      <c r="G276" s="39"/>
      <c r="H276" s="39"/>
      <c r="I276" s="347"/>
      <c r="J276" s="347"/>
      <c r="K276" s="347"/>
      <c r="L276" s="347"/>
      <c r="M276" s="347"/>
      <c r="N276" s="161">
        <f t="shared" si="45"/>
        <v>0</v>
      </c>
      <c r="O276" s="237"/>
      <c r="P276" s="237"/>
      <c r="Q276" s="160">
        <f t="shared" si="46"/>
        <v>1</v>
      </c>
      <c r="R276" s="160">
        <f t="shared" si="47"/>
        <v>0</v>
      </c>
      <c r="S276" s="162">
        <f t="shared" si="48"/>
        <v>0</v>
      </c>
      <c r="T276" s="163"/>
      <c r="U276" s="248">
        <f t="shared" si="49"/>
        <v>0</v>
      </c>
      <c r="V276" s="162" t="s">
        <v>433</v>
      </c>
      <c r="W276" s="241">
        <v>1</v>
      </c>
      <c r="X276" s="162">
        <f t="shared" si="50"/>
        <v>0</v>
      </c>
      <c r="Y276" s="119"/>
      <c r="Z276" s="321"/>
      <c r="AA276" s="121"/>
    </row>
    <row r="277" spans="1:27" s="14" customFormat="1" ht="18" customHeight="1">
      <c r="A277" s="355"/>
      <c r="B277" s="357" t="s">
        <v>702</v>
      </c>
      <c r="C277" s="354">
        <v>1</v>
      </c>
      <c r="D277" s="356" t="s">
        <v>585</v>
      </c>
      <c r="E277" s="360" t="s">
        <v>583</v>
      </c>
      <c r="F277" s="359">
        <v>2</v>
      </c>
      <c r="G277" s="39">
        <v>6</v>
      </c>
      <c r="H277" s="39"/>
      <c r="I277" s="347">
        <v>11</v>
      </c>
      <c r="J277" s="347">
        <v>12</v>
      </c>
      <c r="K277" s="347"/>
      <c r="L277" s="347"/>
      <c r="M277" s="347"/>
      <c r="N277" s="161">
        <f>COUNTIF(I277:M277,"&gt;=1")+IF(I277="C1.1",3)+IF(J277="C1.2",3)+IF(K277="C3",5)+IF(I277="C2.1",3)+IF(J277="C2.2",3)+IF(I277="C1",6)+IF(J277="C2",6)+IF(I277="C.1",5)+IF(J277="C.2",5)</f>
        <v>2</v>
      </c>
      <c r="O277" s="237">
        <v>1</v>
      </c>
      <c r="P277" s="237">
        <v>15</v>
      </c>
      <c r="Q277" s="160">
        <f>P277-O277+1+IF(O277=20,-3)</f>
        <v>15</v>
      </c>
      <c r="R277" s="160">
        <f>Q277*N277*S277</f>
        <v>30</v>
      </c>
      <c r="S277" s="162">
        <f>COUNTIF(G277:H277,"&gt;1")</f>
        <v>1</v>
      </c>
      <c r="T277" s="163"/>
      <c r="U277" s="248">
        <f>ROUND(IF(V277="TH",R277*0.75),1)+IF(V277="LT",R277)</f>
        <v>30</v>
      </c>
      <c r="V277" s="162" t="s">
        <v>433</v>
      </c>
      <c r="W277" s="241">
        <v>1</v>
      </c>
      <c r="X277" s="162">
        <f>W277*U277</f>
        <v>30</v>
      </c>
      <c r="Y277" s="119"/>
      <c r="Z277" s="321"/>
      <c r="AA277" s="121"/>
    </row>
    <row r="278" spans="1:27" s="14" customFormat="1" ht="18" customHeight="1">
      <c r="A278" s="374" t="s">
        <v>703</v>
      </c>
      <c r="B278" s="375" t="s">
        <v>704</v>
      </c>
      <c r="C278" s="376">
        <v>1</v>
      </c>
      <c r="D278" s="377"/>
      <c r="E278" s="378" t="s">
        <v>705</v>
      </c>
      <c r="F278" s="379">
        <v>1</v>
      </c>
      <c r="G278" s="39"/>
      <c r="H278" s="39"/>
      <c r="I278" s="347"/>
      <c r="J278" s="347"/>
      <c r="K278" s="347"/>
      <c r="L278" s="347"/>
      <c r="M278" s="347"/>
      <c r="N278" s="161">
        <f t="shared" si="45"/>
        <v>0</v>
      </c>
      <c r="O278" s="237"/>
      <c r="P278" s="237"/>
      <c r="Q278" s="160">
        <f t="shared" si="46"/>
        <v>1</v>
      </c>
      <c r="R278" s="160">
        <f t="shared" si="47"/>
        <v>0</v>
      </c>
      <c r="S278" s="162">
        <f t="shared" si="48"/>
        <v>0</v>
      </c>
      <c r="T278" s="163"/>
      <c r="U278" s="248">
        <f t="shared" si="49"/>
        <v>0</v>
      </c>
      <c r="V278" s="241" t="s">
        <v>434</v>
      </c>
      <c r="W278" s="241">
        <v>1</v>
      </c>
      <c r="X278" s="162">
        <f t="shared" si="50"/>
        <v>0</v>
      </c>
      <c r="Y278" s="119"/>
      <c r="Z278" s="321"/>
      <c r="AA278" s="121"/>
    </row>
    <row r="279" spans="1:27" s="14" customFormat="1" ht="18" customHeight="1">
      <c r="A279" s="374" t="s">
        <v>703</v>
      </c>
      <c r="B279" s="375" t="s">
        <v>706</v>
      </c>
      <c r="C279" s="376">
        <v>1</v>
      </c>
      <c r="D279" s="377" t="s">
        <v>29</v>
      </c>
      <c r="E279" s="378" t="s">
        <v>705</v>
      </c>
      <c r="F279" s="379">
        <v>1</v>
      </c>
      <c r="G279" s="39"/>
      <c r="H279" s="39">
        <v>5</v>
      </c>
      <c r="I279" s="347" t="s">
        <v>467</v>
      </c>
      <c r="J279" s="347" t="s">
        <v>565</v>
      </c>
      <c r="K279" s="347"/>
      <c r="L279" s="347"/>
      <c r="M279" s="347"/>
      <c r="N279" s="161">
        <f t="shared" si="45"/>
        <v>12</v>
      </c>
      <c r="O279" s="237">
        <v>1</v>
      </c>
      <c r="P279" s="237">
        <v>5</v>
      </c>
      <c r="Q279" s="160">
        <f t="shared" si="46"/>
        <v>5</v>
      </c>
      <c r="R279" s="160">
        <f t="shared" si="47"/>
        <v>60</v>
      </c>
      <c r="S279" s="162">
        <f t="shared" si="48"/>
        <v>1</v>
      </c>
      <c r="T279" s="163"/>
      <c r="U279" s="248">
        <f t="shared" si="49"/>
        <v>45</v>
      </c>
      <c r="V279" s="241" t="s">
        <v>434</v>
      </c>
      <c r="W279" s="241">
        <v>1</v>
      </c>
      <c r="X279" s="162">
        <f t="shared" si="50"/>
        <v>45</v>
      </c>
      <c r="Y279" s="119"/>
      <c r="Z279" s="321"/>
      <c r="AA279" s="121"/>
    </row>
    <row r="280" spans="1:27" s="14" customFormat="1" ht="18" customHeight="1">
      <c r="A280" s="374" t="s">
        <v>703</v>
      </c>
      <c r="B280" s="375" t="s">
        <v>707</v>
      </c>
      <c r="C280" s="376">
        <v>1</v>
      </c>
      <c r="D280" s="377" t="s">
        <v>29</v>
      </c>
      <c r="E280" s="378" t="s">
        <v>705</v>
      </c>
      <c r="F280" s="379">
        <v>1</v>
      </c>
      <c r="G280" s="39"/>
      <c r="H280" s="39">
        <v>7</v>
      </c>
      <c r="I280" s="347" t="s">
        <v>467</v>
      </c>
      <c r="J280" s="347" t="s">
        <v>565</v>
      </c>
      <c r="K280" s="347"/>
      <c r="L280" s="347"/>
      <c r="M280" s="347"/>
      <c r="N280" s="161">
        <f t="shared" si="45"/>
        <v>12</v>
      </c>
      <c r="O280" s="237">
        <v>1</v>
      </c>
      <c r="P280" s="237">
        <v>5</v>
      </c>
      <c r="Q280" s="160">
        <f t="shared" si="46"/>
        <v>5</v>
      </c>
      <c r="R280" s="160">
        <f t="shared" si="47"/>
        <v>60</v>
      </c>
      <c r="S280" s="162">
        <f t="shared" si="48"/>
        <v>1</v>
      </c>
      <c r="T280" s="163"/>
      <c r="U280" s="248">
        <f t="shared" si="49"/>
        <v>45</v>
      </c>
      <c r="V280" s="241" t="s">
        <v>434</v>
      </c>
      <c r="W280" s="241">
        <v>1</v>
      </c>
      <c r="X280" s="162">
        <f t="shared" si="50"/>
        <v>45</v>
      </c>
      <c r="Y280" s="119"/>
      <c r="Z280" s="321"/>
      <c r="AA280" s="121"/>
    </row>
    <row r="281" spans="1:27" s="14" customFormat="1" ht="18" customHeight="1">
      <c r="A281" s="374" t="s">
        <v>703</v>
      </c>
      <c r="B281" s="375" t="s">
        <v>708</v>
      </c>
      <c r="C281" s="376">
        <v>1</v>
      </c>
      <c r="D281" s="377" t="s">
        <v>29</v>
      </c>
      <c r="E281" s="378" t="s">
        <v>705</v>
      </c>
      <c r="F281" s="379">
        <v>1</v>
      </c>
      <c r="G281" s="39">
        <v>2</v>
      </c>
      <c r="H281" s="39"/>
      <c r="I281" s="347" t="s">
        <v>467</v>
      </c>
      <c r="J281" s="347" t="s">
        <v>565</v>
      </c>
      <c r="K281" s="347"/>
      <c r="L281" s="347"/>
      <c r="M281" s="347"/>
      <c r="N281" s="161">
        <f>COUNTIF(I281:M281,"&gt;=1")+IF(I281="C1.1",3)+IF(J281="C1.2",3)+IF(K281="C3",5)+IF(I281="C2.1",3)+IF(J281="C2.2",3)+IF(I281="C1",6)+IF(J281="C2",6)+IF(I281="C.1",5)+IF(J281="C.2",5)</f>
        <v>12</v>
      </c>
      <c r="O281" s="237">
        <v>6</v>
      </c>
      <c r="P281" s="237">
        <v>10</v>
      </c>
      <c r="Q281" s="160">
        <f>P281-O281+1+IF(O281=20,-3)</f>
        <v>5</v>
      </c>
      <c r="R281" s="160">
        <f>Q281*N281*S281</f>
        <v>60</v>
      </c>
      <c r="S281" s="162">
        <f>COUNTIF(G281:H281,"&gt;1")</f>
        <v>1</v>
      </c>
      <c r="T281" s="163"/>
      <c r="U281" s="248">
        <f>ROUND(IF(V281="TH",R281*0.75),1)+IF(V281="LT",R281)</f>
        <v>45</v>
      </c>
      <c r="V281" s="241" t="s">
        <v>434</v>
      </c>
      <c r="W281" s="241">
        <v>1</v>
      </c>
      <c r="X281" s="162">
        <f>W281*U281</f>
        <v>45</v>
      </c>
      <c r="Y281" s="119"/>
      <c r="Z281" s="321"/>
      <c r="AA281" s="121"/>
    </row>
    <row r="282" spans="1:27" s="14" customFormat="1" ht="18" customHeight="1">
      <c r="A282" s="374" t="s">
        <v>703</v>
      </c>
      <c r="B282" s="375" t="s">
        <v>709</v>
      </c>
      <c r="C282" s="376">
        <v>1</v>
      </c>
      <c r="D282" s="377" t="s">
        <v>29</v>
      </c>
      <c r="E282" s="378" t="s">
        <v>705</v>
      </c>
      <c r="F282" s="379">
        <v>1</v>
      </c>
      <c r="G282" s="39"/>
      <c r="H282" s="39">
        <v>3</v>
      </c>
      <c r="I282" s="347" t="s">
        <v>467</v>
      </c>
      <c r="J282" s="347" t="s">
        <v>565</v>
      </c>
      <c r="K282" s="347"/>
      <c r="L282" s="347"/>
      <c r="M282" s="347"/>
      <c r="N282" s="161">
        <f t="shared" si="45"/>
        <v>12</v>
      </c>
      <c r="O282" s="237">
        <v>1</v>
      </c>
      <c r="P282" s="237">
        <v>5</v>
      </c>
      <c r="Q282" s="160">
        <f t="shared" si="46"/>
        <v>5</v>
      </c>
      <c r="R282" s="160">
        <f t="shared" si="47"/>
        <v>60</v>
      </c>
      <c r="S282" s="162">
        <f t="shared" si="48"/>
        <v>1</v>
      </c>
      <c r="T282" s="163"/>
      <c r="U282" s="248">
        <f t="shared" si="49"/>
        <v>45</v>
      </c>
      <c r="V282" s="241" t="s">
        <v>434</v>
      </c>
      <c r="W282" s="241">
        <v>1</v>
      </c>
      <c r="X282" s="162">
        <f t="shared" si="50"/>
        <v>45</v>
      </c>
      <c r="Y282" s="119"/>
      <c r="Z282" s="321"/>
      <c r="AA282" s="121"/>
    </row>
    <row r="283" spans="1:27" s="14" customFormat="1" ht="18" customHeight="1">
      <c r="A283" s="374" t="s">
        <v>703</v>
      </c>
      <c r="B283" s="375" t="s">
        <v>704</v>
      </c>
      <c r="C283" s="376">
        <v>1</v>
      </c>
      <c r="D283" s="377"/>
      <c r="E283" s="378" t="s">
        <v>636</v>
      </c>
      <c r="F283" s="379">
        <v>1</v>
      </c>
      <c r="G283" s="39"/>
      <c r="H283" s="39"/>
      <c r="I283" s="347"/>
      <c r="J283" s="347"/>
      <c r="K283" s="347"/>
      <c r="L283" s="347"/>
      <c r="M283" s="347"/>
      <c r="N283" s="161">
        <f t="shared" si="45"/>
        <v>0</v>
      </c>
      <c r="O283" s="237"/>
      <c r="P283" s="237"/>
      <c r="Q283" s="160">
        <f t="shared" si="46"/>
        <v>1</v>
      </c>
      <c r="R283" s="160">
        <f t="shared" si="47"/>
        <v>0</v>
      </c>
      <c r="S283" s="162">
        <f t="shared" si="48"/>
        <v>0</v>
      </c>
      <c r="T283" s="163"/>
      <c r="U283" s="248">
        <f t="shared" si="49"/>
        <v>0</v>
      </c>
      <c r="V283" s="241" t="s">
        <v>434</v>
      </c>
      <c r="W283" s="241">
        <v>1</v>
      </c>
      <c r="X283" s="162">
        <f t="shared" si="50"/>
        <v>0</v>
      </c>
      <c r="Y283" s="119"/>
      <c r="Z283" s="321"/>
      <c r="AA283" s="121"/>
    </row>
    <row r="284" spans="1:27" s="14" customFormat="1" ht="18" customHeight="1">
      <c r="A284" s="374" t="s">
        <v>703</v>
      </c>
      <c r="B284" s="375" t="s">
        <v>706</v>
      </c>
      <c r="C284" s="376">
        <v>1</v>
      </c>
      <c r="D284" s="377" t="s">
        <v>29</v>
      </c>
      <c r="E284" s="378" t="s">
        <v>636</v>
      </c>
      <c r="F284" s="379">
        <v>1</v>
      </c>
      <c r="G284" s="39"/>
      <c r="H284" s="39">
        <v>5</v>
      </c>
      <c r="I284" s="347" t="s">
        <v>467</v>
      </c>
      <c r="J284" s="347" t="s">
        <v>565</v>
      </c>
      <c r="K284" s="347"/>
      <c r="L284" s="347"/>
      <c r="M284" s="347"/>
      <c r="N284" s="161">
        <f t="shared" si="45"/>
        <v>12</v>
      </c>
      <c r="O284" s="237">
        <v>6</v>
      </c>
      <c r="P284" s="237">
        <v>10</v>
      </c>
      <c r="Q284" s="160">
        <f t="shared" si="46"/>
        <v>5</v>
      </c>
      <c r="R284" s="160">
        <f t="shared" si="47"/>
        <v>60</v>
      </c>
      <c r="S284" s="162">
        <f t="shared" si="48"/>
        <v>1</v>
      </c>
      <c r="T284" s="163"/>
      <c r="U284" s="248">
        <f t="shared" si="49"/>
        <v>45</v>
      </c>
      <c r="V284" s="241" t="s">
        <v>434</v>
      </c>
      <c r="W284" s="241">
        <v>1</v>
      </c>
      <c r="X284" s="162">
        <f t="shared" si="50"/>
        <v>45</v>
      </c>
      <c r="Y284" s="119"/>
      <c r="Z284" s="321"/>
      <c r="AA284" s="121"/>
    </row>
    <row r="285" spans="1:27" s="14" customFormat="1" ht="18" customHeight="1">
      <c r="A285" s="374" t="s">
        <v>703</v>
      </c>
      <c r="B285" s="375" t="s">
        <v>707</v>
      </c>
      <c r="C285" s="376">
        <v>1</v>
      </c>
      <c r="D285" s="377" t="s">
        <v>29</v>
      </c>
      <c r="E285" s="378" t="s">
        <v>636</v>
      </c>
      <c r="F285" s="379">
        <v>1</v>
      </c>
      <c r="G285" s="39"/>
      <c r="H285" s="39">
        <v>7</v>
      </c>
      <c r="I285" s="347" t="s">
        <v>467</v>
      </c>
      <c r="J285" s="347" t="s">
        <v>565</v>
      </c>
      <c r="K285" s="347"/>
      <c r="L285" s="347"/>
      <c r="M285" s="347"/>
      <c r="N285" s="161">
        <f t="shared" si="45"/>
        <v>12</v>
      </c>
      <c r="O285" s="237">
        <v>6</v>
      </c>
      <c r="P285" s="237">
        <v>10</v>
      </c>
      <c r="Q285" s="160">
        <f t="shared" si="46"/>
        <v>5</v>
      </c>
      <c r="R285" s="160">
        <f t="shared" si="47"/>
        <v>60</v>
      </c>
      <c r="S285" s="162">
        <f t="shared" si="48"/>
        <v>1</v>
      </c>
      <c r="T285" s="163"/>
      <c r="U285" s="248">
        <f t="shared" si="49"/>
        <v>45</v>
      </c>
      <c r="V285" s="241" t="s">
        <v>434</v>
      </c>
      <c r="W285" s="241">
        <v>1</v>
      </c>
      <c r="X285" s="162">
        <f t="shared" si="50"/>
        <v>45</v>
      </c>
      <c r="Y285" s="119"/>
      <c r="Z285" s="321"/>
      <c r="AA285" s="121"/>
    </row>
    <row r="286" spans="1:27" s="14" customFormat="1" ht="18" customHeight="1">
      <c r="A286" s="374" t="s">
        <v>703</v>
      </c>
      <c r="B286" s="375" t="s">
        <v>708</v>
      </c>
      <c r="C286" s="376">
        <v>1</v>
      </c>
      <c r="D286" s="377" t="s">
        <v>39</v>
      </c>
      <c r="E286" s="378" t="s">
        <v>636</v>
      </c>
      <c r="F286" s="379">
        <v>1</v>
      </c>
      <c r="G286" s="39">
        <v>2</v>
      </c>
      <c r="H286" s="39"/>
      <c r="I286" s="347" t="s">
        <v>467</v>
      </c>
      <c r="J286" s="347" t="s">
        <v>565</v>
      </c>
      <c r="K286" s="347"/>
      <c r="L286" s="347"/>
      <c r="M286" s="347"/>
      <c r="N286" s="161">
        <f>COUNTIF(I286:M286,"&gt;=1")+IF(I286="C1.1",3)+IF(J286="C1.2",3)+IF(K286="C3",5)+IF(I286="C2.1",3)+IF(J286="C2.2",3)+IF(I286="C1",6)+IF(J286="C2",6)+IF(I286="C.1",5)+IF(J286="C.2",5)</f>
        <v>12</v>
      </c>
      <c r="O286" s="237">
        <v>12</v>
      </c>
      <c r="P286" s="237">
        <v>16</v>
      </c>
      <c r="Q286" s="160">
        <f>P286-O286+1+IF(O286=20,-3)</f>
        <v>5</v>
      </c>
      <c r="R286" s="160">
        <f>Q286*N286*S286</f>
        <v>60</v>
      </c>
      <c r="S286" s="162">
        <f>COUNTIF(G286:H286,"&gt;1")</f>
        <v>1</v>
      </c>
      <c r="T286" s="163"/>
      <c r="U286" s="248">
        <f>ROUND(IF(V286="TH",R286*0.75),1)+IF(V286="LT",R286)</f>
        <v>45</v>
      </c>
      <c r="V286" s="241" t="s">
        <v>434</v>
      </c>
      <c r="W286" s="241">
        <v>1</v>
      </c>
      <c r="X286" s="162">
        <f>W286*U286</f>
        <v>45</v>
      </c>
      <c r="Y286" s="119"/>
      <c r="Z286" s="321"/>
      <c r="AA286" s="121"/>
    </row>
    <row r="287" spans="1:27" s="14" customFormat="1" ht="18" customHeight="1">
      <c r="A287" s="374" t="s">
        <v>703</v>
      </c>
      <c r="B287" s="375" t="s">
        <v>709</v>
      </c>
      <c r="C287" s="376">
        <v>1</v>
      </c>
      <c r="D287" s="377" t="s">
        <v>29</v>
      </c>
      <c r="E287" s="378" t="s">
        <v>636</v>
      </c>
      <c r="F287" s="379">
        <v>1</v>
      </c>
      <c r="G287" s="39"/>
      <c r="H287" s="39">
        <v>3</v>
      </c>
      <c r="I287" s="347" t="s">
        <v>467</v>
      </c>
      <c r="J287" s="347" t="s">
        <v>565</v>
      </c>
      <c r="K287" s="347"/>
      <c r="L287" s="347"/>
      <c r="M287" s="347"/>
      <c r="N287" s="161">
        <f t="shared" si="45"/>
        <v>12</v>
      </c>
      <c r="O287" s="237">
        <v>6</v>
      </c>
      <c r="P287" s="237">
        <v>10</v>
      </c>
      <c r="Q287" s="160">
        <f t="shared" si="46"/>
        <v>5</v>
      </c>
      <c r="R287" s="160">
        <f t="shared" si="47"/>
        <v>60</v>
      </c>
      <c r="S287" s="162">
        <f t="shared" si="48"/>
        <v>1</v>
      </c>
      <c r="T287" s="163"/>
      <c r="U287" s="248">
        <f t="shared" si="49"/>
        <v>45</v>
      </c>
      <c r="V287" s="241" t="s">
        <v>434</v>
      </c>
      <c r="W287" s="241">
        <v>1</v>
      </c>
      <c r="X287" s="162">
        <f t="shared" si="50"/>
        <v>45</v>
      </c>
      <c r="Y287" s="119"/>
      <c r="Z287" s="321"/>
      <c r="AA287" s="121"/>
    </row>
    <row r="288" spans="1:27" s="14" customFormat="1" ht="18" customHeight="1">
      <c r="A288" s="374" t="s">
        <v>693</v>
      </c>
      <c r="B288" s="375" t="s">
        <v>710</v>
      </c>
      <c r="C288" s="376">
        <v>1</v>
      </c>
      <c r="D288" s="380" t="s">
        <v>475</v>
      </c>
      <c r="E288" s="378" t="s">
        <v>636</v>
      </c>
      <c r="F288" s="379">
        <v>1</v>
      </c>
      <c r="G288" s="39"/>
      <c r="H288" s="39">
        <v>7</v>
      </c>
      <c r="I288" s="347" t="s">
        <v>467</v>
      </c>
      <c r="J288" s="347" t="s">
        <v>565</v>
      </c>
      <c r="K288" s="347"/>
      <c r="L288" s="347"/>
      <c r="M288" s="347"/>
      <c r="N288" s="161">
        <f t="shared" si="45"/>
        <v>12</v>
      </c>
      <c r="O288" s="237">
        <v>7</v>
      </c>
      <c r="P288" s="237">
        <v>11</v>
      </c>
      <c r="Q288" s="160">
        <f t="shared" si="46"/>
        <v>5</v>
      </c>
      <c r="R288" s="160">
        <f t="shared" si="47"/>
        <v>60</v>
      </c>
      <c r="S288" s="162">
        <f t="shared" si="48"/>
        <v>1</v>
      </c>
      <c r="T288" s="163"/>
      <c r="U288" s="248">
        <f t="shared" si="49"/>
        <v>45</v>
      </c>
      <c r="V288" s="241" t="s">
        <v>434</v>
      </c>
      <c r="W288" s="241">
        <v>1</v>
      </c>
      <c r="X288" s="162">
        <f t="shared" si="50"/>
        <v>45</v>
      </c>
      <c r="Y288" s="119"/>
      <c r="Z288" s="321"/>
      <c r="AA288" s="121"/>
    </row>
    <row r="289" spans="1:27" s="14" customFormat="1" ht="18" customHeight="1">
      <c r="A289" s="374" t="s">
        <v>693</v>
      </c>
      <c r="B289" s="375" t="s">
        <v>711</v>
      </c>
      <c r="C289" s="376">
        <v>1</v>
      </c>
      <c r="D289" s="380" t="s">
        <v>30</v>
      </c>
      <c r="E289" s="378" t="s">
        <v>636</v>
      </c>
      <c r="F289" s="379">
        <v>1</v>
      </c>
      <c r="G289" s="39">
        <v>6</v>
      </c>
      <c r="H289" s="39"/>
      <c r="I289" s="347" t="s">
        <v>467</v>
      </c>
      <c r="J289" s="347" t="s">
        <v>565</v>
      </c>
      <c r="K289" s="347"/>
      <c r="L289" s="347"/>
      <c r="M289" s="347"/>
      <c r="N289" s="161">
        <f t="shared" si="45"/>
        <v>12</v>
      </c>
      <c r="O289" s="237">
        <v>7</v>
      </c>
      <c r="P289" s="237">
        <v>11</v>
      </c>
      <c r="Q289" s="160">
        <f t="shared" si="46"/>
        <v>5</v>
      </c>
      <c r="R289" s="160">
        <f t="shared" si="47"/>
        <v>60</v>
      </c>
      <c r="S289" s="162">
        <f t="shared" si="48"/>
        <v>1</v>
      </c>
      <c r="T289" s="163"/>
      <c r="U289" s="248">
        <f t="shared" si="49"/>
        <v>45</v>
      </c>
      <c r="V289" s="241" t="s">
        <v>434</v>
      </c>
      <c r="W289" s="241">
        <v>1</v>
      </c>
      <c r="X289" s="162">
        <f t="shared" si="50"/>
        <v>45</v>
      </c>
      <c r="Y289" s="119"/>
      <c r="Z289" s="321"/>
      <c r="AA289" s="121"/>
    </row>
    <row r="290" spans="1:27" s="14" customFormat="1" ht="18" customHeight="1">
      <c r="A290" s="374" t="s">
        <v>693</v>
      </c>
      <c r="B290" s="375" t="s">
        <v>712</v>
      </c>
      <c r="C290" s="376">
        <v>1</v>
      </c>
      <c r="D290" s="377" t="s">
        <v>475</v>
      </c>
      <c r="E290" s="378" t="s">
        <v>636</v>
      </c>
      <c r="F290" s="379">
        <v>1</v>
      </c>
      <c r="G290" s="39">
        <v>4</v>
      </c>
      <c r="H290" s="39"/>
      <c r="I290" s="347" t="s">
        <v>467</v>
      </c>
      <c r="J290" s="347" t="s">
        <v>565</v>
      </c>
      <c r="K290" s="347"/>
      <c r="L290" s="347"/>
      <c r="M290" s="347"/>
      <c r="N290" s="161">
        <f t="shared" si="45"/>
        <v>12</v>
      </c>
      <c r="O290" s="237">
        <v>12</v>
      </c>
      <c r="P290" s="237">
        <v>16</v>
      </c>
      <c r="Q290" s="160">
        <f t="shared" si="46"/>
        <v>5</v>
      </c>
      <c r="R290" s="160">
        <f t="shared" si="47"/>
        <v>60</v>
      </c>
      <c r="S290" s="162">
        <f t="shared" si="48"/>
        <v>1</v>
      </c>
      <c r="T290" s="163"/>
      <c r="U290" s="248">
        <f t="shared" si="49"/>
        <v>45</v>
      </c>
      <c r="V290" s="241" t="s">
        <v>434</v>
      </c>
      <c r="W290" s="241">
        <v>1</v>
      </c>
      <c r="X290" s="162">
        <f t="shared" si="50"/>
        <v>45</v>
      </c>
      <c r="Y290" s="119"/>
      <c r="Z290" s="321"/>
      <c r="AA290" s="121"/>
    </row>
    <row r="291" spans="1:27" s="14" customFormat="1" ht="18" customHeight="1">
      <c r="A291" s="374" t="s">
        <v>693</v>
      </c>
      <c r="B291" s="375" t="s">
        <v>713</v>
      </c>
      <c r="C291" s="376">
        <v>1</v>
      </c>
      <c r="D291" s="380" t="s">
        <v>43</v>
      </c>
      <c r="E291" s="378" t="s">
        <v>636</v>
      </c>
      <c r="F291" s="379">
        <v>1</v>
      </c>
      <c r="G291" s="39"/>
      <c r="H291" s="39">
        <v>5</v>
      </c>
      <c r="I291" s="347" t="s">
        <v>467</v>
      </c>
      <c r="J291" s="347" t="s">
        <v>565</v>
      </c>
      <c r="K291" s="347"/>
      <c r="L291" s="347"/>
      <c r="M291" s="347"/>
      <c r="N291" s="161">
        <f t="shared" si="45"/>
        <v>12</v>
      </c>
      <c r="O291" s="237">
        <v>7</v>
      </c>
      <c r="P291" s="237">
        <v>11</v>
      </c>
      <c r="Q291" s="160">
        <f t="shared" si="46"/>
        <v>5</v>
      </c>
      <c r="R291" s="160">
        <f t="shared" si="47"/>
        <v>60</v>
      </c>
      <c r="S291" s="162">
        <f t="shared" si="48"/>
        <v>1</v>
      </c>
      <c r="T291" s="163"/>
      <c r="U291" s="248">
        <f t="shared" si="49"/>
        <v>45</v>
      </c>
      <c r="V291" s="241" t="s">
        <v>434</v>
      </c>
      <c r="W291" s="241">
        <v>1</v>
      </c>
      <c r="X291" s="162">
        <f t="shared" si="50"/>
        <v>45</v>
      </c>
      <c r="Y291" s="119"/>
      <c r="Z291" s="321"/>
      <c r="AA291" s="121"/>
    </row>
    <row r="292" spans="1:27" s="14" customFormat="1" ht="18" customHeight="1">
      <c r="A292" s="374" t="s">
        <v>693</v>
      </c>
      <c r="B292" s="375" t="s">
        <v>714</v>
      </c>
      <c r="C292" s="376">
        <v>1</v>
      </c>
      <c r="D292" s="380" t="s">
        <v>43</v>
      </c>
      <c r="E292" s="378" t="s">
        <v>636</v>
      </c>
      <c r="F292" s="379">
        <v>1</v>
      </c>
      <c r="G292" s="39">
        <v>2</v>
      </c>
      <c r="H292" s="39"/>
      <c r="I292" s="347" t="s">
        <v>467</v>
      </c>
      <c r="J292" s="347" t="s">
        <v>565</v>
      </c>
      <c r="K292" s="347"/>
      <c r="L292" s="347"/>
      <c r="M292" s="347"/>
      <c r="N292" s="161">
        <f t="shared" si="45"/>
        <v>12</v>
      </c>
      <c r="O292" s="237">
        <v>7</v>
      </c>
      <c r="P292" s="237">
        <v>11</v>
      </c>
      <c r="Q292" s="160">
        <f t="shared" si="46"/>
        <v>5</v>
      </c>
      <c r="R292" s="160">
        <f t="shared" si="47"/>
        <v>60</v>
      </c>
      <c r="S292" s="162">
        <f t="shared" si="48"/>
        <v>1</v>
      </c>
      <c r="T292" s="163"/>
      <c r="U292" s="248">
        <f t="shared" si="49"/>
        <v>45</v>
      </c>
      <c r="V292" s="241" t="s">
        <v>434</v>
      </c>
      <c r="W292" s="241">
        <v>1</v>
      </c>
      <c r="X292" s="162">
        <f t="shared" si="50"/>
        <v>45</v>
      </c>
      <c r="Y292" s="119"/>
      <c r="Z292" s="321"/>
      <c r="AA292" s="121"/>
    </row>
    <row r="293" spans="1:27" s="14" customFormat="1" ht="18" customHeight="1">
      <c r="A293" s="355" t="s">
        <v>703</v>
      </c>
      <c r="B293" s="357" t="s">
        <v>710</v>
      </c>
      <c r="C293" s="354">
        <v>1</v>
      </c>
      <c r="D293" s="356" t="s">
        <v>103</v>
      </c>
      <c r="E293" s="360" t="s">
        <v>715</v>
      </c>
      <c r="F293" s="359">
        <v>1</v>
      </c>
      <c r="G293" s="39">
        <v>6</v>
      </c>
      <c r="H293" s="39"/>
      <c r="I293" s="347" t="s">
        <v>467</v>
      </c>
      <c r="J293" s="347"/>
      <c r="K293" s="347"/>
      <c r="L293" s="347"/>
      <c r="M293" s="347"/>
      <c r="N293" s="161">
        <f t="shared" si="45"/>
        <v>6</v>
      </c>
      <c r="O293" s="237">
        <v>1</v>
      </c>
      <c r="P293" s="237">
        <v>5</v>
      </c>
      <c r="Q293" s="160">
        <f t="shared" si="46"/>
        <v>5</v>
      </c>
      <c r="R293" s="160">
        <f t="shared" si="47"/>
        <v>30</v>
      </c>
      <c r="S293" s="162">
        <f t="shared" si="48"/>
        <v>1</v>
      </c>
      <c r="T293" s="163"/>
      <c r="U293" s="248">
        <f t="shared" si="49"/>
        <v>22.5</v>
      </c>
      <c r="V293" s="241" t="s">
        <v>434</v>
      </c>
      <c r="W293" s="241">
        <v>1</v>
      </c>
      <c r="X293" s="162">
        <f t="shared" si="50"/>
        <v>22.5</v>
      </c>
      <c r="Y293" s="119"/>
      <c r="Z293" s="321"/>
      <c r="AA293" s="121"/>
    </row>
    <row r="294" spans="1:27" s="14" customFormat="1" ht="18" customHeight="1">
      <c r="A294" s="355" t="s">
        <v>703</v>
      </c>
      <c r="B294" s="357" t="s">
        <v>711</v>
      </c>
      <c r="C294" s="354">
        <v>1</v>
      </c>
      <c r="D294" s="356" t="s">
        <v>103</v>
      </c>
      <c r="E294" s="360" t="s">
        <v>715</v>
      </c>
      <c r="F294" s="359">
        <v>1</v>
      </c>
      <c r="G294" s="39">
        <v>6</v>
      </c>
      <c r="H294" s="39"/>
      <c r="I294" s="347"/>
      <c r="J294" s="347" t="s">
        <v>565</v>
      </c>
      <c r="K294" s="347"/>
      <c r="L294" s="347"/>
      <c r="M294" s="347"/>
      <c r="N294" s="161">
        <f>COUNTIF(I294:M294,"&gt;=1")+IF(I294="C1.1",3)+IF(J294="C1.2",3)+IF(K294="C3",5)+IF(I294="C2.1",3)+IF(J294="C2.2",3)+IF(I294="C1",6)+IF(J294="C2",6)+IF(I294="C.1",5)+IF(J294="C.2",5)</f>
        <v>6</v>
      </c>
      <c r="O294" s="237">
        <v>1</v>
      </c>
      <c r="P294" s="237">
        <v>5</v>
      </c>
      <c r="Q294" s="160">
        <f>P294-O294+1+IF(O294=20,-3)</f>
        <v>5</v>
      </c>
      <c r="R294" s="160">
        <f>Q294*N294*S294</f>
        <v>30</v>
      </c>
      <c r="S294" s="162">
        <f>COUNTIF(G294:H294,"&gt;1")</f>
        <v>1</v>
      </c>
      <c r="T294" s="163"/>
      <c r="U294" s="248">
        <f>ROUND(IF(V294="TH",R294*0.75),1)+IF(V294="LT",R294)</f>
        <v>22.5</v>
      </c>
      <c r="V294" s="241" t="s">
        <v>434</v>
      </c>
      <c r="W294" s="241">
        <v>1</v>
      </c>
      <c r="X294" s="162">
        <f>W294*U294</f>
        <v>22.5</v>
      </c>
      <c r="Y294" s="119"/>
      <c r="Z294" s="321"/>
      <c r="AA294" s="121"/>
    </row>
    <row r="295" spans="1:27" s="14" customFormat="1" ht="18" customHeight="1">
      <c r="A295" s="355" t="s">
        <v>703</v>
      </c>
      <c r="B295" s="357" t="s">
        <v>712</v>
      </c>
      <c r="C295" s="354">
        <v>1</v>
      </c>
      <c r="D295" s="356" t="s">
        <v>103</v>
      </c>
      <c r="E295" s="360" t="s">
        <v>715</v>
      </c>
      <c r="F295" s="359">
        <v>1</v>
      </c>
      <c r="G295" s="39">
        <v>4</v>
      </c>
      <c r="H295" s="39"/>
      <c r="I295" s="347" t="s">
        <v>467</v>
      </c>
      <c r="J295" s="347"/>
      <c r="K295" s="347"/>
      <c r="L295" s="347"/>
      <c r="M295" s="347"/>
      <c r="N295" s="161">
        <f>COUNTIF(I295:M295,"&gt;=1")+IF(I295="C1.1",3)+IF(J295="C1.2",3)+IF(K295="C3",5)+IF(I295="C2.1",3)+IF(J295="C2.2",3)+IF(I295="C1",6)+IF(J295="C2",6)+IF(I295="C.1",5)+IF(J295="C.2",5)</f>
        <v>6</v>
      </c>
      <c r="O295" s="237">
        <v>1</v>
      </c>
      <c r="P295" s="237">
        <v>5</v>
      </c>
      <c r="Q295" s="160">
        <f>P295-O295+1+IF(O295=20,-3)</f>
        <v>5</v>
      </c>
      <c r="R295" s="160">
        <f>Q295*N295*S295</f>
        <v>30</v>
      </c>
      <c r="S295" s="162">
        <f>COUNTIF(G295:H295,"&gt;1")</f>
        <v>1</v>
      </c>
      <c r="T295" s="163"/>
      <c r="U295" s="248">
        <f>ROUND(IF(V295="TH",R295*0.75),1)+IF(V295="LT",R295)</f>
        <v>22.5</v>
      </c>
      <c r="V295" s="241" t="s">
        <v>434</v>
      </c>
      <c r="W295" s="241">
        <v>1</v>
      </c>
      <c r="X295" s="162">
        <f>W295*U295</f>
        <v>22.5</v>
      </c>
      <c r="Y295" s="119"/>
      <c r="Z295" s="321"/>
      <c r="AA295" s="121"/>
    </row>
    <row r="296" spans="1:27" s="14" customFormat="1" ht="18" customHeight="1">
      <c r="A296" s="355" t="s">
        <v>703</v>
      </c>
      <c r="B296" s="357" t="s">
        <v>713</v>
      </c>
      <c r="C296" s="354">
        <v>1</v>
      </c>
      <c r="D296" s="356" t="s">
        <v>103</v>
      </c>
      <c r="E296" s="360" t="s">
        <v>715</v>
      </c>
      <c r="F296" s="359">
        <v>1</v>
      </c>
      <c r="G296" s="39">
        <v>4</v>
      </c>
      <c r="H296" s="39"/>
      <c r="I296" s="347"/>
      <c r="J296" s="347" t="s">
        <v>565</v>
      </c>
      <c r="K296" s="347"/>
      <c r="L296" s="347"/>
      <c r="M296" s="347"/>
      <c r="N296" s="161">
        <f>COUNTIF(I296:M296,"&gt;=1")+IF(I296="C1.1",3)+IF(J296="C1.2",3)+IF(K296="C3",5)+IF(I296="C2.1",3)+IF(J296="C2.2",3)+IF(I296="C1",6)+IF(J296="C2",6)+IF(I296="C.1",5)+IF(J296="C.2",5)</f>
        <v>6</v>
      </c>
      <c r="O296" s="237">
        <v>1</v>
      </c>
      <c r="P296" s="237">
        <v>5</v>
      </c>
      <c r="Q296" s="160">
        <f>P296-O296+1+IF(O296=20,-3)</f>
        <v>5</v>
      </c>
      <c r="R296" s="160">
        <f>Q296*N296*S296</f>
        <v>30</v>
      </c>
      <c r="S296" s="162">
        <f>COUNTIF(G296:H296,"&gt;1")</f>
        <v>1</v>
      </c>
      <c r="T296" s="163"/>
      <c r="U296" s="248">
        <f>ROUND(IF(V296="TH",R296*0.75),1)+IF(V296="LT",R296)</f>
        <v>22.5</v>
      </c>
      <c r="V296" s="241" t="s">
        <v>434</v>
      </c>
      <c r="W296" s="241">
        <v>1</v>
      </c>
      <c r="X296" s="162">
        <f>W296*U296</f>
        <v>22.5</v>
      </c>
      <c r="Y296" s="119"/>
      <c r="Z296" s="321"/>
      <c r="AA296" s="121"/>
    </row>
    <row r="297" spans="1:27" s="14" customFormat="1" ht="18" customHeight="1">
      <c r="A297" s="355" t="s">
        <v>703</v>
      </c>
      <c r="B297" s="357" t="s">
        <v>714</v>
      </c>
      <c r="C297" s="354">
        <v>1</v>
      </c>
      <c r="D297" s="356" t="s">
        <v>103</v>
      </c>
      <c r="E297" s="360" t="s">
        <v>715</v>
      </c>
      <c r="F297" s="359">
        <v>1</v>
      </c>
      <c r="G297" s="39">
        <v>2</v>
      </c>
      <c r="H297" s="39"/>
      <c r="I297" s="347" t="s">
        <v>467</v>
      </c>
      <c r="J297" s="347"/>
      <c r="K297" s="347"/>
      <c r="L297" s="347"/>
      <c r="M297" s="347"/>
      <c r="N297" s="161">
        <f>COUNTIF(I297:M297,"&gt;=1")+IF(I297="C1.1",3)+IF(J297="C1.2",3)+IF(K297="C3",5)+IF(I297="C2.1",3)+IF(J297="C2.2",3)+IF(I297="C1",6)+IF(J297="C2",6)+IF(I297="C.1",5)+IF(J297="C.2",5)</f>
        <v>6</v>
      </c>
      <c r="O297" s="237">
        <v>1</v>
      </c>
      <c r="P297" s="237">
        <v>5</v>
      </c>
      <c r="Q297" s="160">
        <f>P297-O297+1+IF(O297=20,-3)</f>
        <v>5</v>
      </c>
      <c r="R297" s="160">
        <f>Q297*N297*S297</f>
        <v>30</v>
      </c>
      <c r="S297" s="162">
        <f>COUNTIF(G297:H297,"&gt;1")</f>
        <v>1</v>
      </c>
      <c r="T297" s="163"/>
      <c r="U297" s="248">
        <f>ROUND(IF(V297="TH",R297*0.75),1)+IF(V297="LT",R297)</f>
        <v>22.5</v>
      </c>
      <c r="V297" s="241" t="s">
        <v>434</v>
      </c>
      <c r="W297" s="241">
        <v>1</v>
      </c>
      <c r="X297" s="162">
        <f>W297*U297</f>
        <v>22.5</v>
      </c>
      <c r="Y297" s="119"/>
      <c r="Z297" s="321"/>
      <c r="AA297" s="121"/>
    </row>
    <row r="298" spans="1:27" s="14" customFormat="1" ht="18" customHeight="1">
      <c r="A298" s="355"/>
      <c r="B298" s="357"/>
      <c r="C298" s="354"/>
      <c r="D298" s="356"/>
      <c r="E298" s="360"/>
      <c r="F298" s="359"/>
      <c r="G298" s="39"/>
      <c r="H298" s="39"/>
      <c r="I298" s="347"/>
      <c r="J298" s="347"/>
      <c r="K298" s="347"/>
      <c r="L298" s="347"/>
      <c r="M298" s="347"/>
      <c r="N298" s="161"/>
      <c r="O298" s="237"/>
      <c r="P298" s="237"/>
      <c r="Q298" s="160"/>
      <c r="R298" s="160"/>
      <c r="S298" s="162"/>
      <c r="T298" s="163"/>
      <c r="U298" s="248"/>
      <c r="V298" s="162"/>
      <c r="W298" s="241"/>
      <c r="X298" s="162"/>
      <c r="Y298" s="119"/>
      <c r="Z298" s="321"/>
      <c r="AA298" s="121"/>
    </row>
    <row r="299" spans="1:27" s="14" customFormat="1" ht="18" customHeight="1">
      <c r="A299" s="355"/>
      <c r="B299" s="357"/>
      <c r="C299" s="354"/>
      <c r="D299" s="356"/>
      <c r="E299" s="360"/>
      <c r="F299" s="359"/>
      <c r="G299" s="39"/>
      <c r="H299" s="39"/>
      <c r="I299" s="347"/>
      <c r="J299" s="347"/>
      <c r="K299" s="347"/>
      <c r="L299" s="347"/>
      <c r="M299" s="347"/>
      <c r="N299" s="161"/>
      <c r="O299" s="237"/>
      <c r="P299" s="237"/>
      <c r="Q299" s="160"/>
      <c r="R299" s="160"/>
      <c r="S299" s="162"/>
      <c r="T299" s="163"/>
      <c r="U299" s="248"/>
      <c r="V299" s="162"/>
      <c r="W299" s="241"/>
      <c r="X299" s="162"/>
      <c r="Y299" s="119"/>
      <c r="Z299" s="321"/>
      <c r="AA299" s="121"/>
    </row>
    <row r="300" spans="1:27" s="14" customFormat="1" ht="18" customHeight="1">
      <c r="A300" s="355"/>
      <c r="B300" s="357"/>
      <c r="C300" s="354"/>
      <c r="D300" s="356"/>
      <c r="E300" s="360"/>
      <c r="F300" s="359"/>
      <c r="G300" s="39"/>
      <c r="H300" s="39"/>
      <c r="I300" s="347"/>
      <c r="J300" s="347"/>
      <c r="K300" s="347"/>
      <c r="L300" s="347"/>
      <c r="M300" s="347"/>
      <c r="N300" s="161"/>
      <c r="O300" s="237"/>
      <c r="P300" s="237"/>
      <c r="Q300" s="160"/>
      <c r="R300" s="160"/>
      <c r="S300" s="162"/>
      <c r="T300" s="163"/>
      <c r="U300" s="248"/>
      <c r="V300" s="162"/>
      <c r="W300" s="241"/>
      <c r="X300" s="162"/>
      <c r="Y300" s="119"/>
      <c r="Z300" s="321"/>
      <c r="AA300" s="121"/>
    </row>
    <row r="301" spans="1:27" s="14" customFormat="1" ht="16.5" customHeight="1">
      <c r="A301" s="355"/>
      <c r="B301" s="357"/>
      <c r="C301" s="354"/>
      <c r="D301" s="356"/>
      <c r="E301" s="360"/>
      <c r="F301" s="359"/>
      <c r="G301" s="39"/>
      <c r="H301" s="39"/>
      <c r="I301" s="347"/>
      <c r="J301" s="347"/>
      <c r="K301" s="347"/>
      <c r="L301" s="347"/>
      <c r="M301" s="347"/>
      <c r="N301" s="161"/>
      <c r="O301" s="237"/>
      <c r="P301" s="237"/>
      <c r="Q301" s="160"/>
      <c r="R301" s="160"/>
      <c r="S301" s="162"/>
      <c r="T301" s="163"/>
      <c r="U301" s="248"/>
      <c r="V301" s="162"/>
      <c r="W301" s="241"/>
      <c r="X301" s="162"/>
      <c r="Y301" s="119"/>
      <c r="Z301" s="321"/>
      <c r="AA301" s="121"/>
    </row>
    <row r="302" spans="1:27" s="257" customFormat="1" ht="16.5" customHeight="1">
      <c r="A302" s="281"/>
      <c r="B302" s="438" t="s">
        <v>563</v>
      </c>
      <c r="C302" s="439"/>
      <c r="D302" s="440"/>
      <c r="E302" s="284"/>
      <c r="F302" s="284"/>
      <c r="G302" s="284"/>
      <c r="H302" s="284"/>
      <c r="I302" s="284"/>
      <c r="J302" s="284"/>
      <c r="K302" s="284"/>
      <c r="L302" s="284"/>
      <c r="M302" s="284"/>
      <c r="N302" s="284"/>
      <c r="O302" s="284"/>
      <c r="P302" s="284"/>
      <c r="Q302" s="250">
        <f>P302-O302+1</f>
        <v>1</v>
      </c>
      <c r="R302" s="250">
        <f>Q302*N302*S302</f>
        <v>0</v>
      </c>
      <c r="S302" s="252">
        <f>COUNTIF(G302:H302,"&gt;1")</f>
        <v>0</v>
      </c>
      <c r="T302" s="253"/>
      <c r="U302" s="254">
        <f>ROUND(IF(V302="TH",R302*0.75),1)+IF(V302="LT",R302)</f>
        <v>0</v>
      </c>
      <c r="V302" s="252"/>
      <c r="W302" s="252"/>
      <c r="X302" s="252">
        <v>61</v>
      </c>
      <c r="Y302" s="255"/>
      <c r="Z302" s="256"/>
      <c r="AA302" s="251"/>
    </row>
    <row r="303" spans="1:27" s="14" customFormat="1" ht="19.5" customHeight="1">
      <c r="A303" s="355"/>
      <c r="B303" s="357" t="s">
        <v>716</v>
      </c>
      <c r="C303" s="354">
        <v>1</v>
      </c>
      <c r="D303" s="356" t="s">
        <v>45</v>
      </c>
      <c r="E303" s="360" t="s">
        <v>696</v>
      </c>
      <c r="F303" s="359">
        <v>2</v>
      </c>
      <c r="G303" s="39">
        <v>2</v>
      </c>
      <c r="H303" s="39"/>
      <c r="I303" s="347">
        <v>3</v>
      </c>
      <c r="J303" s="347">
        <v>4</v>
      </c>
      <c r="K303" s="347"/>
      <c r="L303" s="347"/>
      <c r="M303" s="347"/>
      <c r="N303" s="161">
        <f>COUNTIF(I303:M303,"&gt;=1")+IF(I303="C1.1",3)+IF(J303="C1.2",3)+IF(K303="C3",5)+IF(I303="C2.1",3)+IF(J303="C2.2",3)+IF(I303="C1",6)+IF(J303="C2",6)+IF(I303="C.1",5)+IF(J303="C.2",5)</f>
        <v>2</v>
      </c>
      <c r="O303" s="237">
        <v>11</v>
      </c>
      <c r="P303" s="237">
        <v>28</v>
      </c>
      <c r="Q303" s="160">
        <f>P303-O303+1+IF(P303&gt;=22,-3)</f>
        <v>15</v>
      </c>
      <c r="R303" s="160">
        <f>Q303*N303*S303</f>
        <v>30</v>
      </c>
      <c r="S303" s="162">
        <f>COUNTIF(G303:H303,"&gt;1")</f>
        <v>1</v>
      </c>
      <c r="T303" s="163"/>
      <c r="U303" s="248">
        <f>ROUND(IF(V303="TH",R303*0.75),1)+IF(V303="LT",R303)</f>
        <v>30</v>
      </c>
      <c r="V303" s="162" t="s">
        <v>433</v>
      </c>
      <c r="W303" s="241">
        <v>1</v>
      </c>
      <c r="X303" s="162">
        <f>W303*U303</f>
        <v>30</v>
      </c>
      <c r="Y303" s="119"/>
      <c r="Z303" s="321"/>
      <c r="AA303" s="121"/>
    </row>
    <row r="304" spans="1:27" s="14" customFormat="1" ht="17.25" customHeight="1">
      <c r="A304" s="355"/>
      <c r="B304" s="357" t="s">
        <v>717</v>
      </c>
      <c r="C304" s="354">
        <v>1</v>
      </c>
      <c r="D304" s="356" t="s">
        <v>45</v>
      </c>
      <c r="E304" s="360" t="s">
        <v>696</v>
      </c>
      <c r="F304" s="359">
        <v>2</v>
      </c>
      <c r="G304" s="39">
        <v>2</v>
      </c>
      <c r="H304" s="39"/>
      <c r="I304" s="347">
        <v>9</v>
      </c>
      <c r="J304" s="347">
        <v>10</v>
      </c>
      <c r="K304" s="347"/>
      <c r="L304" s="347"/>
      <c r="M304" s="347"/>
      <c r="N304" s="161">
        <f>COUNTIF(I304:M304,"&gt;=1")+IF(I304="C1.1",3)+IF(J304="C1.2",3)+IF(K304="C3",5)+IF(I304="C2.1",3)+IF(J304="C2.2",3)+IF(I304="C1",6)+IF(J304="C2",6)+IF(I304="C.1",5)+IF(J304="C.2",5)</f>
        <v>2</v>
      </c>
      <c r="O304" s="237">
        <v>11</v>
      </c>
      <c r="P304" s="237">
        <v>28</v>
      </c>
      <c r="Q304" s="160">
        <f t="shared" ref="Q304:Q310" si="51">P304-O304+1+IF(P304&gt;=22,-3)</f>
        <v>15</v>
      </c>
      <c r="R304" s="160">
        <f t="shared" ref="R304:R310" si="52">Q304*N304*S304</f>
        <v>30</v>
      </c>
      <c r="S304" s="162">
        <f>COUNTIF(G304:H304,"&gt;1")</f>
        <v>1</v>
      </c>
      <c r="T304" s="163"/>
      <c r="U304" s="248">
        <f>ROUND(IF(V304="TH",R304*0.75),1)+IF(V304="LT",R304)</f>
        <v>30</v>
      </c>
      <c r="V304" s="162" t="s">
        <v>433</v>
      </c>
      <c r="W304" s="241">
        <v>1</v>
      </c>
      <c r="X304" s="162">
        <f>W304*U304</f>
        <v>30</v>
      </c>
      <c r="Y304" s="119"/>
      <c r="Z304" s="321"/>
      <c r="AA304" s="121"/>
    </row>
    <row r="305" spans="1:27" s="14" customFormat="1" ht="17.25" customHeight="1">
      <c r="A305" s="355"/>
      <c r="B305" s="357" t="s">
        <v>718</v>
      </c>
      <c r="C305" s="354">
        <v>1</v>
      </c>
      <c r="D305" s="356" t="s">
        <v>700</v>
      </c>
      <c r="E305" s="360" t="s">
        <v>696</v>
      </c>
      <c r="F305" s="359">
        <v>2</v>
      </c>
      <c r="G305" s="39">
        <v>4</v>
      </c>
      <c r="H305" s="39"/>
      <c r="I305" s="347">
        <v>9</v>
      </c>
      <c r="J305" s="347">
        <v>10</v>
      </c>
      <c r="K305" s="347"/>
      <c r="L305" s="347"/>
      <c r="M305" s="347"/>
      <c r="N305" s="161">
        <f>COUNTIF(I305:M305,"&gt;=1")+IF(I305="C1.1",3)+IF(J305="C1.2",3)+IF(K305="C3",5)+IF(I305="C2.1",3)+IF(J305="C2.2",3)+IF(I305="C1",6)+IF(J305="C2",6)+IF(I305="C.1",5)+IF(J305="C.2",5)</f>
        <v>2</v>
      </c>
      <c r="O305" s="237">
        <v>11</v>
      </c>
      <c r="P305" s="237">
        <v>28</v>
      </c>
      <c r="Q305" s="160">
        <f t="shared" si="51"/>
        <v>15</v>
      </c>
      <c r="R305" s="160">
        <f t="shared" si="52"/>
        <v>30</v>
      </c>
      <c r="S305" s="162">
        <f>COUNTIF(G305:H305,"&gt;1")</f>
        <v>1</v>
      </c>
      <c r="T305" s="163"/>
      <c r="U305" s="248">
        <f>ROUND(IF(V305="TH",R305*0.75),1)+IF(V305="LT",R305)</f>
        <v>30</v>
      </c>
      <c r="V305" s="162" t="s">
        <v>433</v>
      </c>
      <c r="W305" s="241">
        <v>1</v>
      </c>
      <c r="X305" s="162">
        <f>W305*U305</f>
        <v>30</v>
      </c>
      <c r="Y305" s="119"/>
      <c r="Z305" s="321"/>
      <c r="AA305" s="121"/>
    </row>
    <row r="306" spans="1:27" s="14" customFormat="1" ht="17.25" customHeight="1">
      <c r="A306" s="355"/>
      <c r="B306" s="357" t="s">
        <v>719</v>
      </c>
      <c r="C306" s="354">
        <v>1</v>
      </c>
      <c r="D306" s="356" t="s">
        <v>639</v>
      </c>
      <c r="E306" s="360" t="s">
        <v>696</v>
      </c>
      <c r="F306" s="359">
        <v>2</v>
      </c>
      <c r="G306" s="39"/>
      <c r="H306" s="39">
        <v>5</v>
      </c>
      <c r="I306" s="347">
        <v>1</v>
      </c>
      <c r="J306" s="347">
        <v>2</v>
      </c>
      <c r="K306" s="347"/>
      <c r="L306" s="347"/>
      <c r="M306" s="347"/>
      <c r="N306" s="161">
        <f>COUNTIF(I306:M306,"&gt;=1")+IF(I306="C1.1",3)+IF(J306="C1.2",3)+IF(K306="C3",5)+IF(I306="C2.1",3)+IF(J306="C2.2",3)+IF(I306="C1",6)+IF(J306="C2",6)+IF(I306="C.1",5)+IF(J306="C.2",5)</f>
        <v>2</v>
      </c>
      <c r="O306" s="237">
        <v>11</v>
      </c>
      <c r="P306" s="237">
        <v>28</v>
      </c>
      <c r="Q306" s="160">
        <f t="shared" si="51"/>
        <v>15</v>
      </c>
      <c r="R306" s="160">
        <f t="shared" si="52"/>
        <v>30</v>
      </c>
      <c r="S306" s="162">
        <f>COUNTIF(G306:H306,"&gt;1")</f>
        <v>1</v>
      </c>
      <c r="T306" s="163"/>
      <c r="U306" s="248">
        <f>ROUND(IF(V306="TH",R306*0.75),1)+IF(V306="LT",R306)</f>
        <v>30</v>
      </c>
      <c r="V306" s="162" t="s">
        <v>433</v>
      </c>
      <c r="W306" s="241">
        <v>1</v>
      </c>
      <c r="X306" s="162">
        <f>W306*U306</f>
        <v>30</v>
      </c>
      <c r="Y306" s="119"/>
      <c r="Z306" s="321"/>
      <c r="AA306" s="121"/>
    </row>
    <row r="307" spans="1:27" s="14" customFormat="1" ht="17.25" customHeight="1">
      <c r="A307" s="355"/>
      <c r="B307" s="357" t="s">
        <v>720</v>
      </c>
      <c r="C307" s="354">
        <v>1</v>
      </c>
      <c r="D307" s="356" t="s">
        <v>45</v>
      </c>
      <c r="E307" s="360" t="s">
        <v>696</v>
      </c>
      <c r="F307" s="359">
        <v>2</v>
      </c>
      <c r="G307" s="39">
        <v>4</v>
      </c>
      <c r="H307" s="39"/>
      <c r="I307" s="347">
        <v>9</v>
      </c>
      <c r="J307" s="347">
        <v>10</v>
      </c>
      <c r="K307" s="347"/>
      <c r="L307" s="347"/>
      <c r="M307" s="347"/>
      <c r="N307" s="161">
        <f t="shared" ref="N307:N342" si="53">COUNTIF(I307:M307,"&gt;=1")+IF(I307="C1.1",3)+IF(J307="C1.2",3)+IF(K307="C3",5)+IF(I307="C2.1",3)+IF(J307="C2.2",3)+IF(I307="C1",6)+IF(J307="C2",6)+IF(I307="C.1",5)+IF(J307="C.2",5)</f>
        <v>2</v>
      </c>
      <c r="O307" s="237">
        <v>11</v>
      </c>
      <c r="P307" s="237">
        <v>28</v>
      </c>
      <c r="Q307" s="160">
        <f t="shared" si="51"/>
        <v>15</v>
      </c>
      <c r="R307" s="160">
        <f t="shared" si="52"/>
        <v>30</v>
      </c>
      <c r="S307" s="162">
        <f t="shared" ref="S307:S342" si="54">COUNTIF(G307:H307,"&gt;1")</f>
        <v>1</v>
      </c>
      <c r="T307" s="163"/>
      <c r="U307" s="248">
        <f t="shared" ref="U307:U342" si="55">ROUND(IF(V307="TH",R307*0.75),1)+IF(V307="LT",R307)</f>
        <v>30</v>
      </c>
      <c r="V307" s="162" t="s">
        <v>433</v>
      </c>
      <c r="W307" s="241">
        <v>1</v>
      </c>
      <c r="X307" s="162">
        <f t="shared" ref="X307:X342" si="56">W307*U307</f>
        <v>30</v>
      </c>
      <c r="Y307" s="119"/>
      <c r="Z307" s="321"/>
      <c r="AA307" s="121"/>
    </row>
    <row r="308" spans="1:27" s="14" customFormat="1" ht="17.25" customHeight="1">
      <c r="A308" s="355"/>
      <c r="B308" s="357" t="s">
        <v>721</v>
      </c>
      <c r="C308" s="354">
        <v>1</v>
      </c>
      <c r="D308" s="356" t="s">
        <v>45</v>
      </c>
      <c r="E308" s="360" t="s">
        <v>696</v>
      </c>
      <c r="F308" s="359">
        <v>2</v>
      </c>
      <c r="G308" s="39">
        <v>4</v>
      </c>
      <c r="H308" s="39"/>
      <c r="I308" s="347">
        <v>7</v>
      </c>
      <c r="J308" s="347">
        <v>8</v>
      </c>
      <c r="K308" s="347"/>
      <c r="L308" s="347"/>
      <c r="M308" s="347"/>
      <c r="N308" s="161">
        <f t="shared" si="53"/>
        <v>2</v>
      </c>
      <c r="O308" s="237">
        <v>11</v>
      </c>
      <c r="P308" s="237">
        <v>28</v>
      </c>
      <c r="Q308" s="160">
        <f t="shared" si="51"/>
        <v>15</v>
      </c>
      <c r="R308" s="160">
        <f t="shared" si="52"/>
        <v>30</v>
      </c>
      <c r="S308" s="162">
        <f t="shared" si="54"/>
        <v>1</v>
      </c>
      <c r="T308" s="163"/>
      <c r="U308" s="248">
        <f t="shared" si="55"/>
        <v>30</v>
      </c>
      <c r="V308" s="162" t="s">
        <v>433</v>
      </c>
      <c r="W308" s="241">
        <v>1</v>
      </c>
      <c r="X308" s="162">
        <f t="shared" si="56"/>
        <v>30</v>
      </c>
      <c r="Y308" s="119"/>
      <c r="Z308" s="321"/>
      <c r="AA308" s="121"/>
    </row>
    <row r="309" spans="1:27" s="14" customFormat="1" ht="17.25" customHeight="1">
      <c r="A309" s="355"/>
      <c r="B309" s="357" t="s">
        <v>722</v>
      </c>
      <c r="C309" s="354">
        <v>1</v>
      </c>
      <c r="D309" s="356" t="s">
        <v>45</v>
      </c>
      <c r="E309" s="360" t="s">
        <v>696</v>
      </c>
      <c r="F309" s="359">
        <v>2</v>
      </c>
      <c r="G309" s="39"/>
      <c r="H309" s="39">
        <v>5</v>
      </c>
      <c r="I309" s="347">
        <v>3</v>
      </c>
      <c r="J309" s="347">
        <v>4</v>
      </c>
      <c r="K309" s="347"/>
      <c r="L309" s="347"/>
      <c r="M309" s="347"/>
      <c r="N309" s="161">
        <f t="shared" si="53"/>
        <v>2</v>
      </c>
      <c r="O309" s="237">
        <v>11</v>
      </c>
      <c r="P309" s="237">
        <v>28</v>
      </c>
      <c r="Q309" s="160">
        <f t="shared" si="51"/>
        <v>15</v>
      </c>
      <c r="R309" s="160">
        <f t="shared" si="52"/>
        <v>30</v>
      </c>
      <c r="S309" s="162">
        <f t="shared" si="54"/>
        <v>1</v>
      </c>
      <c r="T309" s="163"/>
      <c r="U309" s="248">
        <f t="shared" si="55"/>
        <v>30</v>
      </c>
      <c r="V309" s="162" t="s">
        <v>433</v>
      </c>
      <c r="W309" s="241">
        <v>1</v>
      </c>
      <c r="X309" s="162">
        <f t="shared" si="56"/>
        <v>30</v>
      </c>
      <c r="Y309" s="119"/>
      <c r="Z309" s="321"/>
      <c r="AA309" s="121"/>
    </row>
    <row r="310" spans="1:27" s="14" customFormat="1" ht="17.25" customHeight="1">
      <c r="A310" s="355"/>
      <c r="B310" s="357" t="s">
        <v>723</v>
      </c>
      <c r="C310" s="354">
        <v>1</v>
      </c>
      <c r="D310" s="356" t="s">
        <v>45</v>
      </c>
      <c r="E310" s="360" t="s">
        <v>696</v>
      </c>
      <c r="F310" s="359">
        <v>2</v>
      </c>
      <c r="G310" s="39"/>
      <c r="H310" s="39">
        <v>5</v>
      </c>
      <c r="I310" s="347">
        <v>9</v>
      </c>
      <c r="J310" s="347">
        <v>10</v>
      </c>
      <c r="K310" s="347"/>
      <c r="L310" s="347"/>
      <c r="M310" s="347"/>
      <c r="N310" s="161">
        <f t="shared" si="53"/>
        <v>2</v>
      </c>
      <c r="O310" s="237">
        <v>11</v>
      </c>
      <c r="P310" s="237">
        <v>28</v>
      </c>
      <c r="Q310" s="160">
        <f t="shared" si="51"/>
        <v>15</v>
      </c>
      <c r="R310" s="160">
        <f t="shared" si="52"/>
        <v>30</v>
      </c>
      <c r="S310" s="162">
        <f t="shared" si="54"/>
        <v>1</v>
      </c>
      <c r="T310" s="163"/>
      <c r="U310" s="248">
        <f t="shared" si="55"/>
        <v>30</v>
      </c>
      <c r="V310" s="162" t="s">
        <v>433</v>
      </c>
      <c r="W310" s="241">
        <v>1</v>
      </c>
      <c r="X310" s="162">
        <f t="shared" si="56"/>
        <v>30</v>
      </c>
      <c r="Y310" s="119"/>
      <c r="Z310" s="321"/>
      <c r="AA310" s="121"/>
    </row>
    <row r="311" spans="1:27" s="14" customFormat="1" ht="17.25" customHeight="1">
      <c r="A311" s="355"/>
      <c r="B311" s="357" t="s">
        <v>716</v>
      </c>
      <c r="C311" s="354">
        <v>1</v>
      </c>
      <c r="D311" s="356" t="s">
        <v>45</v>
      </c>
      <c r="E311" s="360" t="s">
        <v>22</v>
      </c>
      <c r="F311" s="359">
        <v>2</v>
      </c>
      <c r="G311" s="39">
        <v>2</v>
      </c>
      <c r="H311" s="39"/>
      <c r="I311" s="347">
        <v>1</v>
      </c>
      <c r="J311" s="347">
        <v>2</v>
      </c>
      <c r="K311" s="347"/>
      <c r="L311" s="347"/>
      <c r="M311" s="347"/>
      <c r="N311" s="161">
        <f>COUNTIF(I311:M311,"&gt;=1")+IF(I311="C1.1",3)+IF(J311="C1.2",3)+IF(K311="C3",5)+IF(I311="C2.1",3)+IF(J311="C2.2",3)+IF(I311="C1",6)+IF(J311="C2",6)+IF(I311="C.1",5)+IF(J311="C.2",5)</f>
        <v>2</v>
      </c>
      <c r="O311" s="237">
        <v>11</v>
      </c>
      <c r="P311" s="237">
        <v>28</v>
      </c>
      <c r="Q311" s="160">
        <f t="shared" ref="Q311:Q318" si="57">P311-O311+1+IF(P311&gt;21,-3)</f>
        <v>15</v>
      </c>
      <c r="R311" s="160">
        <f>Q311*N311*S311</f>
        <v>30</v>
      </c>
      <c r="S311" s="162">
        <f>COUNTIF(G311:H311,"&gt;1")</f>
        <v>1</v>
      </c>
      <c r="T311" s="163"/>
      <c r="U311" s="248">
        <f>ROUND(IF(V311="TH",R311*0.75),1)+IF(V311="LT",R311)</f>
        <v>30</v>
      </c>
      <c r="V311" s="162" t="s">
        <v>433</v>
      </c>
      <c r="W311" s="241">
        <v>1</v>
      </c>
      <c r="X311" s="162">
        <f>W311*U311</f>
        <v>30</v>
      </c>
      <c r="Y311" s="119"/>
      <c r="Z311" s="321"/>
      <c r="AA311" s="121"/>
    </row>
    <row r="312" spans="1:27" s="14" customFormat="1" ht="17.25" customHeight="1">
      <c r="A312" s="355"/>
      <c r="B312" s="357" t="s">
        <v>717</v>
      </c>
      <c r="C312" s="354">
        <v>1</v>
      </c>
      <c r="D312" s="356" t="s">
        <v>45</v>
      </c>
      <c r="E312" s="360" t="s">
        <v>22</v>
      </c>
      <c r="F312" s="359">
        <v>2</v>
      </c>
      <c r="G312" s="39">
        <v>2</v>
      </c>
      <c r="H312" s="39"/>
      <c r="I312" s="347">
        <v>7</v>
      </c>
      <c r="J312" s="347">
        <v>8</v>
      </c>
      <c r="K312" s="347"/>
      <c r="L312" s="347"/>
      <c r="M312" s="347"/>
      <c r="N312" s="161">
        <f>COUNTIF(I312:M312,"&gt;=1")+IF(I312="C1.1",3)+IF(J312="C1.2",3)+IF(K312="C3",5)+IF(I312="C2.1",3)+IF(J312="C2.2",3)+IF(I312="C1",6)+IF(J312="C2",6)+IF(I312="C.1",5)+IF(J312="C.2",5)</f>
        <v>2</v>
      </c>
      <c r="O312" s="237">
        <v>11</v>
      </c>
      <c r="P312" s="237">
        <v>28</v>
      </c>
      <c r="Q312" s="160">
        <f t="shared" si="57"/>
        <v>15</v>
      </c>
      <c r="R312" s="160">
        <f t="shared" ref="R312:R318" si="58">Q312*N312*S312</f>
        <v>30</v>
      </c>
      <c r="S312" s="162">
        <f>COUNTIF(G312:H312,"&gt;1")</f>
        <v>1</v>
      </c>
      <c r="T312" s="163"/>
      <c r="U312" s="248">
        <f>ROUND(IF(V312="TH",R312*0.75),1)+IF(V312="LT",R312)</f>
        <v>30</v>
      </c>
      <c r="V312" s="162" t="s">
        <v>433</v>
      </c>
      <c r="W312" s="241">
        <v>1</v>
      </c>
      <c r="X312" s="162">
        <f>W312*U312</f>
        <v>30</v>
      </c>
      <c r="Y312" s="119"/>
      <c r="Z312" s="321"/>
      <c r="AA312" s="121"/>
    </row>
    <row r="313" spans="1:27" s="14" customFormat="1" ht="17.25" customHeight="1">
      <c r="A313" s="355"/>
      <c r="B313" s="357" t="s">
        <v>718</v>
      </c>
      <c r="C313" s="354">
        <v>1</v>
      </c>
      <c r="D313" s="356" t="s">
        <v>59</v>
      </c>
      <c r="E313" s="360" t="s">
        <v>22</v>
      </c>
      <c r="F313" s="359">
        <v>2</v>
      </c>
      <c r="G313" s="39">
        <v>4</v>
      </c>
      <c r="H313" s="39"/>
      <c r="I313" s="347">
        <v>11</v>
      </c>
      <c r="J313" s="347">
        <v>12</v>
      </c>
      <c r="K313" s="347"/>
      <c r="L313" s="347"/>
      <c r="M313" s="347"/>
      <c r="N313" s="161">
        <f t="shared" si="53"/>
        <v>2</v>
      </c>
      <c r="O313" s="237">
        <v>11</v>
      </c>
      <c r="P313" s="237">
        <v>28</v>
      </c>
      <c r="Q313" s="160">
        <f t="shared" si="57"/>
        <v>15</v>
      </c>
      <c r="R313" s="160">
        <f t="shared" si="58"/>
        <v>30</v>
      </c>
      <c r="S313" s="162">
        <f t="shared" si="54"/>
        <v>1</v>
      </c>
      <c r="T313" s="163"/>
      <c r="U313" s="248">
        <f t="shared" si="55"/>
        <v>30</v>
      </c>
      <c r="V313" s="162" t="s">
        <v>433</v>
      </c>
      <c r="W313" s="241">
        <v>1</v>
      </c>
      <c r="X313" s="162">
        <f t="shared" si="56"/>
        <v>30</v>
      </c>
      <c r="Y313" s="119"/>
      <c r="Z313" s="321"/>
      <c r="AA313" s="121"/>
    </row>
    <row r="314" spans="1:27" s="14" customFormat="1" ht="17.25" customHeight="1">
      <c r="A314" s="355"/>
      <c r="B314" s="357" t="s">
        <v>719</v>
      </c>
      <c r="C314" s="354">
        <v>1</v>
      </c>
      <c r="D314" s="356" t="s">
        <v>59</v>
      </c>
      <c r="E314" s="360" t="s">
        <v>22</v>
      </c>
      <c r="F314" s="359">
        <v>2</v>
      </c>
      <c r="G314" s="39"/>
      <c r="H314" s="39">
        <v>5</v>
      </c>
      <c r="I314" s="347">
        <v>3</v>
      </c>
      <c r="J314" s="347">
        <v>4</v>
      </c>
      <c r="K314" s="347"/>
      <c r="L314" s="347"/>
      <c r="M314" s="347"/>
      <c r="N314" s="161">
        <f t="shared" si="53"/>
        <v>2</v>
      </c>
      <c r="O314" s="237">
        <v>11</v>
      </c>
      <c r="P314" s="237">
        <v>28</v>
      </c>
      <c r="Q314" s="160">
        <f t="shared" si="57"/>
        <v>15</v>
      </c>
      <c r="R314" s="160">
        <f t="shared" si="58"/>
        <v>30</v>
      </c>
      <c r="S314" s="162">
        <f t="shared" si="54"/>
        <v>1</v>
      </c>
      <c r="T314" s="163"/>
      <c r="U314" s="248">
        <f t="shared" si="55"/>
        <v>30</v>
      </c>
      <c r="V314" s="162" t="s">
        <v>433</v>
      </c>
      <c r="W314" s="241">
        <v>1</v>
      </c>
      <c r="X314" s="162">
        <f t="shared" si="56"/>
        <v>30</v>
      </c>
      <c r="Y314" s="119"/>
      <c r="Z314" s="321"/>
      <c r="AA314" s="121"/>
    </row>
    <row r="315" spans="1:27" s="14" customFormat="1" ht="17.25" customHeight="1">
      <c r="A315" s="355"/>
      <c r="B315" s="357" t="s">
        <v>720</v>
      </c>
      <c r="C315" s="354">
        <v>1</v>
      </c>
      <c r="D315" s="356" t="s">
        <v>59</v>
      </c>
      <c r="E315" s="360" t="s">
        <v>22</v>
      </c>
      <c r="F315" s="359">
        <v>2</v>
      </c>
      <c r="G315" s="39">
        <v>4</v>
      </c>
      <c r="H315" s="39"/>
      <c r="I315" s="347">
        <v>7</v>
      </c>
      <c r="J315" s="347">
        <v>8</v>
      </c>
      <c r="K315" s="347"/>
      <c r="L315" s="347"/>
      <c r="M315" s="347"/>
      <c r="N315" s="161">
        <f t="shared" si="53"/>
        <v>2</v>
      </c>
      <c r="O315" s="237">
        <v>11</v>
      </c>
      <c r="P315" s="237">
        <v>28</v>
      </c>
      <c r="Q315" s="160">
        <f t="shared" si="57"/>
        <v>15</v>
      </c>
      <c r="R315" s="160">
        <f t="shared" si="58"/>
        <v>30</v>
      </c>
      <c r="S315" s="162">
        <f t="shared" si="54"/>
        <v>1</v>
      </c>
      <c r="T315" s="163"/>
      <c r="U315" s="248">
        <f t="shared" si="55"/>
        <v>30</v>
      </c>
      <c r="V315" s="162" t="s">
        <v>433</v>
      </c>
      <c r="W315" s="241">
        <v>1</v>
      </c>
      <c r="X315" s="162">
        <f t="shared" si="56"/>
        <v>30</v>
      </c>
      <c r="Y315" s="119"/>
      <c r="Z315" s="321"/>
      <c r="AA315" s="121"/>
    </row>
    <row r="316" spans="1:27" s="14" customFormat="1" ht="17.25" customHeight="1">
      <c r="A316" s="355"/>
      <c r="B316" s="357" t="s">
        <v>721</v>
      </c>
      <c r="C316" s="354">
        <v>1</v>
      </c>
      <c r="D316" s="356" t="s">
        <v>59</v>
      </c>
      <c r="E316" s="360" t="s">
        <v>22</v>
      </c>
      <c r="F316" s="359">
        <v>2</v>
      </c>
      <c r="G316" s="39">
        <v>4</v>
      </c>
      <c r="H316" s="39"/>
      <c r="I316" s="347">
        <v>9</v>
      </c>
      <c r="J316" s="347">
        <v>10</v>
      </c>
      <c r="K316" s="347"/>
      <c r="L316" s="347"/>
      <c r="M316" s="347"/>
      <c r="N316" s="161">
        <f t="shared" si="53"/>
        <v>2</v>
      </c>
      <c r="O316" s="237">
        <v>11</v>
      </c>
      <c r="P316" s="237">
        <v>28</v>
      </c>
      <c r="Q316" s="160">
        <f t="shared" si="57"/>
        <v>15</v>
      </c>
      <c r="R316" s="160">
        <f t="shared" si="58"/>
        <v>30</v>
      </c>
      <c r="S316" s="162">
        <f t="shared" si="54"/>
        <v>1</v>
      </c>
      <c r="T316" s="163"/>
      <c r="U316" s="248">
        <f t="shared" si="55"/>
        <v>30</v>
      </c>
      <c r="V316" s="162" t="s">
        <v>433</v>
      </c>
      <c r="W316" s="241">
        <v>1</v>
      </c>
      <c r="X316" s="162">
        <f t="shared" si="56"/>
        <v>30</v>
      </c>
      <c r="Y316" s="119"/>
      <c r="Z316" s="321"/>
      <c r="AA316" s="121"/>
    </row>
    <row r="317" spans="1:27" s="14" customFormat="1" ht="17.25" customHeight="1">
      <c r="A317" s="355"/>
      <c r="B317" s="357" t="s">
        <v>722</v>
      </c>
      <c r="C317" s="354">
        <v>1</v>
      </c>
      <c r="D317" s="356" t="s">
        <v>59</v>
      </c>
      <c r="E317" s="360" t="s">
        <v>22</v>
      </c>
      <c r="F317" s="359">
        <v>2</v>
      </c>
      <c r="G317" s="39"/>
      <c r="H317" s="39">
        <v>5</v>
      </c>
      <c r="I317" s="347">
        <v>1</v>
      </c>
      <c r="J317" s="347">
        <v>2</v>
      </c>
      <c r="K317" s="347"/>
      <c r="L317" s="347"/>
      <c r="M317" s="347"/>
      <c r="N317" s="161">
        <f t="shared" si="53"/>
        <v>2</v>
      </c>
      <c r="O317" s="237">
        <v>11</v>
      </c>
      <c r="P317" s="237">
        <v>28</v>
      </c>
      <c r="Q317" s="160">
        <f t="shared" si="57"/>
        <v>15</v>
      </c>
      <c r="R317" s="160">
        <f t="shared" si="58"/>
        <v>30</v>
      </c>
      <c r="S317" s="162">
        <f>COUNTIF(G317:H317,"&gt;1")</f>
        <v>1</v>
      </c>
      <c r="T317" s="163"/>
      <c r="U317" s="248">
        <f>ROUND(IF(V317="TH",R317*0.75),1)+IF(V317="LT",R317)</f>
        <v>30</v>
      </c>
      <c r="V317" s="162" t="s">
        <v>433</v>
      </c>
      <c r="W317" s="241">
        <v>1</v>
      </c>
      <c r="X317" s="162">
        <f>W317*U317</f>
        <v>30</v>
      </c>
      <c r="Y317" s="119"/>
      <c r="Z317" s="321"/>
      <c r="AA317" s="121"/>
    </row>
    <row r="318" spans="1:27" s="14" customFormat="1" ht="17.25" customHeight="1">
      <c r="A318" s="355"/>
      <c r="B318" s="357" t="s">
        <v>723</v>
      </c>
      <c r="C318" s="354">
        <v>1</v>
      </c>
      <c r="D318" s="356" t="s">
        <v>45</v>
      </c>
      <c r="E318" s="360" t="s">
        <v>22</v>
      </c>
      <c r="F318" s="359">
        <v>2</v>
      </c>
      <c r="G318" s="39"/>
      <c r="H318" s="39">
        <v>5</v>
      </c>
      <c r="I318" s="347">
        <v>7</v>
      </c>
      <c r="J318" s="347">
        <v>8</v>
      </c>
      <c r="K318" s="347"/>
      <c r="L318" s="347"/>
      <c r="M318" s="347"/>
      <c r="N318" s="161">
        <f>COUNTIF(I318:M318,"&gt;=1")+IF(I318="C1.1",3)+IF(J318="C1.2",3)+IF(K318="C3",5)+IF(I318="C2.1",3)+IF(J318="C2.2",3)+IF(I318="C1",6)+IF(J318="C2",6)+IF(I318="C.1",5)+IF(J318="C.2",5)</f>
        <v>2</v>
      </c>
      <c r="O318" s="237">
        <v>11</v>
      </c>
      <c r="P318" s="237">
        <v>28</v>
      </c>
      <c r="Q318" s="160">
        <f t="shared" si="57"/>
        <v>15</v>
      </c>
      <c r="R318" s="160">
        <f t="shared" si="58"/>
        <v>30</v>
      </c>
      <c r="S318" s="162">
        <f>COUNTIF(G318:H318,"&gt;1")</f>
        <v>1</v>
      </c>
      <c r="T318" s="163"/>
      <c r="U318" s="248">
        <f>ROUND(IF(V318="TH",R318*0.75),1)+IF(V318="LT",R318)</f>
        <v>30</v>
      </c>
      <c r="V318" s="162" t="s">
        <v>433</v>
      </c>
      <c r="W318" s="241">
        <v>1</v>
      </c>
      <c r="X318" s="162">
        <f>W318*U318</f>
        <v>30</v>
      </c>
      <c r="Y318" s="119"/>
      <c r="Z318" s="321"/>
      <c r="AA318" s="121"/>
    </row>
    <row r="319" spans="1:27" s="14" customFormat="1" ht="17.25" customHeight="1">
      <c r="A319" s="355"/>
      <c r="B319" s="357"/>
      <c r="C319" s="354"/>
      <c r="D319" s="356"/>
      <c r="E319" s="360"/>
      <c r="F319" s="359"/>
      <c r="G319" s="39"/>
      <c r="H319" s="39"/>
      <c r="I319" s="347"/>
      <c r="J319" s="347"/>
      <c r="K319" s="347"/>
      <c r="L319" s="347"/>
      <c r="M319" s="347"/>
      <c r="N319" s="161"/>
      <c r="O319" s="237"/>
      <c r="P319" s="237"/>
      <c r="Q319" s="160"/>
      <c r="R319" s="160"/>
      <c r="S319" s="162"/>
      <c r="T319" s="163"/>
      <c r="U319" s="248"/>
      <c r="V319" s="162"/>
      <c r="W319" s="241"/>
      <c r="X319" s="162"/>
      <c r="Y319" s="119"/>
      <c r="Z319" s="321"/>
      <c r="AA319" s="121"/>
    </row>
    <row r="320" spans="1:27" s="14" customFormat="1" ht="17.25" customHeight="1">
      <c r="A320" s="355"/>
      <c r="B320" s="357" t="s">
        <v>716</v>
      </c>
      <c r="C320" s="354">
        <v>1</v>
      </c>
      <c r="D320" s="356" t="s">
        <v>461</v>
      </c>
      <c r="E320" s="360" t="s">
        <v>583</v>
      </c>
      <c r="F320" s="359">
        <v>5</v>
      </c>
      <c r="G320" s="39"/>
      <c r="H320" s="39">
        <v>3</v>
      </c>
      <c r="I320" s="347">
        <v>7</v>
      </c>
      <c r="J320" s="347">
        <v>8</v>
      </c>
      <c r="K320" s="347">
        <v>9</v>
      </c>
      <c r="L320" s="347">
        <v>10</v>
      </c>
      <c r="M320" s="347">
        <v>11</v>
      </c>
      <c r="N320" s="161">
        <f>COUNTIF(I320:M320,"&gt;=1")+IF(I320="C1.1",3)+IF(J320="C1.2",3)+IF(K320="C3",5)+IF(I320="C2.1",3)+IF(J320="C2.2",3)+IF(I320="C1",6)+IF(J320="C2",6)+IF(I320="C.1",5)+IF(J320="C.2",5)</f>
        <v>5</v>
      </c>
      <c r="O320" s="237">
        <v>11</v>
      </c>
      <c r="P320" s="237">
        <v>28</v>
      </c>
      <c r="Q320" s="160">
        <f t="shared" ref="Q320:Q327" si="59">P320-O320+1+IF(P320&gt;=22,-3)</f>
        <v>15</v>
      </c>
      <c r="R320" s="160">
        <f>Q320*N320*S320</f>
        <v>75</v>
      </c>
      <c r="S320" s="162">
        <f>COUNTIF(G320:H320,"&gt;1")</f>
        <v>1</v>
      </c>
      <c r="T320" s="163"/>
      <c r="U320" s="248">
        <f>ROUND(IF(V320="TH",R320*0.75),1)+IF(V320="LT",R320)</f>
        <v>75</v>
      </c>
      <c r="V320" s="162" t="s">
        <v>433</v>
      </c>
      <c r="W320" s="241">
        <v>1</v>
      </c>
      <c r="X320" s="162">
        <f>W320*U320</f>
        <v>75</v>
      </c>
      <c r="Y320" s="119"/>
      <c r="Z320" s="321"/>
      <c r="AA320" s="121"/>
    </row>
    <row r="321" spans="1:27" s="14" customFormat="1" ht="17.25" customHeight="1">
      <c r="A321" s="355"/>
      <c r="B321" s="357" t="s">
        <v>718</v>
      </c>
      <c r="C321" s="354">
        <v>1</v>
      </c>
      <c r="D321" s="356" t="s">
        <v>461</v>
      </c>
      <c r="E321" s="360" t="s">
        <v>583</v>
      </c>
      <c r="F321" s="359">
        <v>5</v>
      </c>
      <c r="G321" s="39"/>
      <c r="H321" s="39">
        <v>5</v>
      </c>
      <c r="I321" s="347">
        <v>1</v>
      </c>
      <c r="J321" s="347">
        <v>2</v>
      </c>
      <c r="K321" s="347">
        <v>3</v>
      </c>
      <c r="L321" s="347">
        <v>4</v>
      </c>
      <c r="M321" s="347">
        <v>5</v>
      </c>
      <c r="N321" s="161">
        <f t="shared" si="53"/>
        <v>5</v>
      </c>
      <c r="O321" s="237">
        <v>11</v>
      </c>
      <c r="P321" s="237">
        <v>28</v>
      </c>
      <c r="Q321" s="160">
        <f t="shared" si="59"/>
        <v>15</v>
      </c>
      <c r="R321" s="160">
        <f>Q321*N321*S321</f>
        <v>75</v>
      </c>
      <c r="S321" s="162">
        <f t="shared" si="54"/>
        <v>1</v>
      </c>
      <c r="T321" s="163"/>
      <c r="U321" s="248">
        <f t="shared" si="55"/>
        <v>75</v>
      </c>
      <c r="V321" s="162" t="s">
        <v>433</v>
      </c>
      <c r="W321" s="241">
        <v>1</v>
      </c>
      <c r="X321" s="162">
        <f t="shared" si="56"/>
        <v>75</v>
      </c>
      <c r="Y321" s="119"/>
      <c r="Z321" s="321"/>
      <c r="AA321" s="121"/>
    </row>
    <row r="322" spans="1:27" s="14" customFormat="1" ht="17.25" customHeight="1">
      <c r="A322" s="355"/>
      <c r="B322" s="357" t="s">
        <v>719</v>
      </c>
      <c r="C322" s="354">
        <v>1</v>
      </c>
      <c r="D322" s="356" t="s">
        <v>461</v>
      </c>
      <c r="E322" s="360" t="s">
        <v>583</v>
      </c>
      <c r="F322" s="359">
        <v>5</v>
      </c>
      <c r="G322" s="39">
        <v>6</v>
      </c>
      <c r="H322" s="39"/>
      <c r="I322" s="347">
        <v>7</v>
      </c>
      <c r="J322" s="347">
        <v>8</v>
      </c>
      <c r="K322" s="347">
        <v>9</v>
      </c>
      <c r="L322" s="347">
        <v>10</v>
      </c>
      <c r="M322" s="347">
        <v>11</v>
      </c>
      <c r="N322" s="161">
        <f t="shared" si="53"/>
        <v>5</v>
      </c>
      <c r="O322" s="237">
        <v>11</v>
      </c>
      <c r="P322" s="237">
        <v>28</v>
      </c>
      <c r="Q322" s="160">
        <f t="shared" si="59"/>
        <v>15</v>
      </c>
      <c r="R322" s="160">
        <f t="shared" ref="R322:R327" si="60">Q322*N322*S322</f>
        <v>75</v>
      </c>
      <c r="S322" s="162">
        <f>COUNTIF(G322:H322,"&gt;1")</f>
        <v>1</v>
      </c>
      <c r="T322" s="163"/>
      <c r="U322" s="248">
        <f>ROUND(IF(V322="TH",R322*0.75),1)+IF(V322="LT",R322)</f>
        <v>75</v>
      </c>
      <c r="V322" s="162" t="s">
        <v>433</v>
      </c>
      <c r="W322" s="241">
        <v>1</v>
      </c>
      <c r="X322" s="162">
        <f>W322*U322</f>
        <v>75</v>
      </c>
      <c r="Y322" s="119"/>
      <c r="Z322" s="321"/>
      <c r="AA322" s="121"/>
    </row>
    <row r="323" spans="1:27" s="14" customFormat="1" ht="17.25" customHeight="1">
      <c r="A323" s="355"/>
      <c r="B323" s="357" t="s">
        <v>720</v>
      </c>
      <c r="C323" s="354">
        <v>1</v>
      </c>
      <c r="D323" s="356" t="s">
        <v>471</v>
      </c>
      <c r="E323" s="360" t="s">
        <v>583</v>
      </c>
      <c r="F323" s="359">
        <v>5</v>
      </c>
      <c r="G323" s="39"/>
      <c r="H323" s="39">
        <v>7</v>
      </c>
      <c r="I323" s="347">
        <v>7</v>
      </c>
      <c r="J323" s="347">
        <v>8</v>
      </c>
      <c r="K323" s="347">
        <v>9</v>
      </c>
      <c r="L323" s="347">
        <v>10</v>
      </c>
      <c r="M323" s="347">
        <v>11</v>
      </c>
      <c r="N323" s="161">
        <f>COUNTIF(I323:M323,"&gt;=1")+IF(I323="C1.1",3)+IF(J323="C1.2",3)+IF(K323="C3",5)+IF(I323="C2.1",3)+IF(J323="C2.2",3)+IF(I323="C1",6)+IF(J323="C2",6)+IF(I323="C.1",5)+IF(J323="C.2",5)</f>
        <v>5</v>
      </c>
      <c r="O323" s="237">
        <v>11</v>
      </c>
      <c r="P323" s="237">
        <v>28</v>
      </c>
      <c r="Q323" s="160">
        <f t="shared" si="59"/>
        <v>15</v>
      </c>
      <c r="R323" s="160">
        <f t="shared" si="60"/>
        <v>75</v>
      </c>
      <c r="S323" s="162">
        <f t="shared" si="54"/>
        <v>1</v>
      </c>
      <c r="T323" s="163"/>
      <c r="U323" s="248">
        <f t="shared" si="55"/>
        <v>75</v>
      </c>
      <c r="V323" s="162" t="s">
        <v>433</v>
      </c>
      <c r="W323" s="241">
        <v>1</v>
      </c>
      <c r="X323" s="162">
        <f t="shared" si="56"/>
        <v>75</v>
      </c>
      <c r="Y323" s="119"/>
      <c r="Z323" s="321"/>
      <c r="AA323" s="121"/>
    </row>
    <row r="324" spans="1:27" s="14" customFormat="1" ht="17.25" customHeight="1">
      <c r="A324" s="355"/>
      <c r="B324" s="357" t="s">
        <v>721</v>
      </c>
      <c r="C324" s="354">
        <v>1</v>
      </c>
      <c r="D324" s="356" t="s">
        <v>461</v>
      </c>
      <c r="E324" s="360" t="s">
        <v>583</v>
      </c>
      <c r="F324" s="359">
        <v>5</v>
      </c>
      <c r="G324" s="39">
        <v>6</v>
      </c>
      <c r="H324" s="39"/>
      <c r="I324" s="347">
        <v>1</v>
      </c>
      <c r="J324" s="347">
        <v>2</v>
      </c>
      <c r="K324" s="347">
        <v>3</v>
      </c>
      <c r="L324" s="347">
        <v>4</v>
      </c>
      <c r="M324" s="347">
        <v>5</v>
      </c>
      <c r="N324" s="161">
        <f>COUNTIF(I324:M324,"&gt;=1")+IF(I324="C1.1",3)+IF(J324="C1.2",3)+IF(K324="C3",5)+IF(I324="C2.1",3)+IF(J324="C2.2",3)+IF(I324="C1",6)+IF(J324="C2",6)+IF(I324="C.1",5)+IF(J324="C.2",5)</f>
        <v>5</v>
      </c>
      <c r="O324" s="237">
        <v>11</v>
      </c>
      <c r="P324" s="237">
        <v>28</v>
      </c>
      <c r="Q324" s="160">
        <f t="shared" si="59"/>
        <v>15</v>
      </c>
      <c r="R324" s="160">
        <f t="shared" si="60"/>
        <v>75</v>
      </c>
      <c r="S324" s="162">
        <f>COUNTIF(G324:H324,"&gt;1")</f>
        <v>1</v>
      </c>
      <c r="T324" s="163"/>
      <c r="U324" s="248">
        <f>ROUND(IF(V324="TH",R324*0.75),1)+IF(V324="LT",R324)</f>
        <v>75</v>
      </c>
      <c r="V324" s="162" t="s">
        <v>433</v>
      </c>
      <c r="W324" s="241">
        <v>1</v>
      </c>
      <c r="X324" s="162">
        <f>W324*U324</f>
        <v>75</v>
      </c>
      <c r="Y324" s="119"/>
      <c r="Z324" s="321"/>
      <c r="AA324" s="121"/>
    </row>
    <row r="325" spans="1:27" s="14" customFormat="1" ht="17.25" customHeight="1">
      <c r="A325" s="355"/>
      <c r="B325" s="357" t="s">
        <v>722</v>
      </c>
      <c r="C325" s="354">
        <v>1</v>
      </c>
      <c r="D325" s="356" t="s">
        <v>461</v>
      </c>
      <c r="E325" s="360" t="s">
        <v>583</v>
      </c>
      <c r="F325" s="359">
        <v>5</v>
      </c>
      <c r="G325" s="39">
        <v>2</v>
      </c>
      <c r="H325" s="39"/>
      <c r="I325" s="347">
        <v>1</v>
      </c>
      <c r="J325" s="347">
        <v>2</v>
      </c>
      <c r="K325" s="347">
        <v>3</v>
      </c>
      <c r="L325" s="347">
        <v>4</v>
      </c>
      <c r="M325" s="347">
        <v>5</v>
      </c>
      <c r="N325" s="161">
        <f>COUNTIF(I325:M325,"&gt;=1")+IF(I325="C1.1",3)+IF(J325="C1.2",3)+IF(K325="C3",5)+IF(I325="C2.1",3)+IF(J325="C2.2",3)+IF(I325="C1",6)+IF(J325="C2",6)+IF(I325="C.1",5)+IF(J325="C.2",5)</f>
        <v>5</v>
      </c>
      <c r="O325" s="237">
        <v>11</v>
      </c>
      <c r="P325" s="237">
        <v>28</v>
      </c>
      <c r="Q325" s="160">
        <f t="shared" si="59"/>
        <v>15</v>
      </c>
      <c r="R325" s="160">
        <f t="shared" si="60"/>
        <v>75</v>
      </c>
      <c r="S325" s="162">
        <f t="shared" si="54"/>
        <v>1</v>
      </c>
      <c r="T325" s="163"/>
      <c r="U325" s="248">
        <f t="shared" si="55"/>
        <v>75</v>
      </c>
      <c r="V325" s="162" t="s">
        <v>433</v>
      </c>
      <c r="W325" s="241">
        <v>1</v>
      </c>
      <c r="X325" s="162">
        <f t="shared" si="56"/>
        <v>75</v>
      </c>
      <c r="Y325" s="119"/>
      <c r="Z325" s="321"/>
      <c r="AA325" s="121"/>
    </row>
    <row r="326" spans="1:27" s="14" customFormat="1" ht="17.25" customHeight="1">
      <c r="A326" s="355"/>
      <c r="B326" s="357" t="s">
        <v>723</v>
      </c>
      <c r="C326" s="354">
        <v>1</v>
      </c>
      <c r="D326" s="356" t="s">
        <v>461</v>
      </c>
      <c r="E326" s="360" t="s">
        <v>583</v>
      </c>
      <c r="F326" s="359">
        <v>5</v>
      </c>
      <c r="G326" s="39"/>
      <c r="H326" s="39">
        <v>3</v>
      </c>
      <c r="I326" s="347">
        <v>1</v>
      </c>
      <c r="J326" s="347">
        <v>2</v>
      </c>
      <c r="K326" s="347">
        <v>3</v>
      </c>
      <c r="L326" s="347">
        <v>4</v>
      </c>
      <c r="M326" s="347">
        <v>5</v>
      </c>
      <c r="N326" s="161">
        <f>COUNTIF(I326:M326,"&gt;=1")+IF(I326="C1.1",3)+IF(J326="C1.2",3)+IF(K326="C3",5)+IF(I326="C2.1",3)+IF(J326="C2.2",3)+IF(I326="C1",6)+IF(J326="C2",6)+IF(I326="C.1",5)+IF(J326="C.2",5)</f>
        <v>5</v>
      </c>
      <c r="O326" s="237">
        <v>11</v>
      </c>
      <c r="P326" s="237">
        <v>28</v>
      </c>
      <c r="Q326" s="160">
        <f t="shared" si="59"/>
        <v>15</v>
      </c>
      <c r="R326" s="160">
        <f t="shared" si="60"/>
        <v>75</v>
      </c>
      <c r="S326" s="162">
        <f>COUNTIF(G326:H326,"&gt;1")</f>
        <v>1</v>
      </c>
      <c r="T326" s="163"/>
      <c r="U326" s="248">
        <f>ROUND(IF(V326="TH",R326*0.75),1)+IF(V326="LT",R326)</f>
        <v>75</v>
      </c>
      <c r="V326" s="162" t="s">
        <v>433</v>
      </c>
      <c r="W326" s="241">
        <v>1</v>
      </c>
      <c r="X326" s="162">
        <f>W326*U326</f>
        <v>75</v>
      </c>
      <c r="Y326" s="119"/>
      <c r="Z326" s="321"/>
      <c r="AA326" s="121"/>
    </row>
    <row r="327" spans="1:27" s="14" customFormat="1" ht="17.25" customHeight="1">
      <c r="A327" s="355"/>
      <c r="B327" s="357" t="s">
        <v>717</v>
      </c>
      <c r="C327" s="354">
        <v>1</v>
      </c>
      <c r="D327" s="356" t="s">
        <v>518</v>
      </c>
      <c r="E327" s="360" t="s">
        <v>583</v>
      </c>
      <c r="F327" s="359">
        <v>5</v>
      </c>
      <c r="G327" s="39"/>
      <c r="H327" s="39">
        <v>4</v>
      </c>
      <c r="I327" s="347">
        <v>1</v>
      </c>
      <c r="J327" s="347">
        <v>2</v>
      </c>
      <c r="K327" s="347">
        <v>3</v>
      </c>
      <c r="L327" s="347">
        <v>4</v>
      </c>
      <c r="M327" s="347">
        <v>5</v>
      </c>
      <c r="N327" s="161">
        <f t="shared" si="53"/>
        <v>5</v>
      </c>
      <c r="O327" s="237">
        <v>11</v>
      </c>
      <c r="P327" s="237">
        <v>28</v>
      </c>
      <c r="Q327" s="160">
        <f t="shared" si="59"/>
        <v>15</v>
      </c>
      <c r="R327" s="160">
        <f t="shared" si="60"/>
        <v>75</v>
      </c>
      <c r="S327" s="162">
        <f t="shared" si="54"/>
        <v>1</v>
      </c>
      <c r="T327" s="163"/>
      <c r="U327" s="248">
        <f t="shared" si="55"/>
        <v>75</v>
      </c>
      <c r="V327" s="162" t="s">
        <v>433</v>
      </c>
      <c r="W327" s="241">
        <v>1</v>
      </c>
      <c r="X327" s="162">
        <f t="shared" si="56"/>
        <v>75</v>
      </c>
      <c r="Y327" s="119"/>
      <c r="Z327" s="321"/>
      <c r="AA327" s="121"/>
    </row>
    <row r="328" spans="1:27" s="14" customFormat="1" ht="17.25" customHeight="1">
      <c r="A328" s="355"/>
      <c r="B328" s="357"/>
      <c r="C328" s="354"/>
      <c r="D328" s="356"/>
      <c r="E328" s="360"/>
      <c r="F328" s="359"/>
      <c r="G328" s="39"/>
      <c r="H328" s="39"/>
      <c r="I328" s="347"/>
      <c r="J328" s="347"/>
      <c r="K328" s="347"/>
      <c r="L328" s="347"/>
      <c r="M328" s="347"/>
      <c r="N328" s="161"/>
      <c r="O328" s="237"/>
      <c r="P328" s="237"/>
      <c r="Q328" s="160"/>
      <c r="R328" s="160"/>
      <c r="S328" s="162"/>
      <c r="T328" s="163"/>
      <c r="U328" s="248"/>
      <c r="V328" s="162"/>
      <c r="W328" s="241"/>
      <c r="X328" s="162"/>
      <c r="Y328" s="119"/>
      <c r="Z328" s="321"/>
      <c r="AA328" s="121"/>
    </row>
    <row r="329" spans="1:27" s="14" customFormat="1" ht="17.25" customHeight="1">
      <c r="A329" s="355"/>
      <c r="B329" s="357"/>
      <c r="C329" s="354"/>
      <c r="D329" s="356"/>
      <c r="E329" s="360"/>
      <c r="F329" s="359"/>
      <c r="G329" s="39"/>
      <c r="H329" s="39"/>
      <c r="I329" s="347"/>
      <c r="J329" s="347"/>
      <c r="K329" s="347"/>
      <c r="L329" s="347"/>
      <c r="M329" s="347"/>
      <c r="N329" s="161"/>
      <c r="O329" s="237"/>
      <c r="P329" s="237"/>
      <c r="Q329" s="160"/>
      <c r="R329" s="160"/>
      <c r="S329" s="162"/>
      <c r="T329" s="163"/>
      <c r="U329" s="248"/>
      <c r="V329" s="162"/>
      <c r="W329" s="241"/>
      <c r="X329" s="162"/>
      <c r="Y329" s="119"/>
      <c r="Z329" s="321"/>
      <c r="AA329" s="121"/>
    </row>
    <row r="330" spans="1:27" s="14" customFormat="1" ht="17.25" customHeight="1">
      <c r="A330" s="355"/>
      <c r="B330" s="357"/>
      <c r="C330" s="354"/>
      <c r="D330" s="356"/>
      <c r="E330" s="360"/>
      <c r="F330" s="359"/>
      <c r="G330" s="39"/>
      <c r="H330" s="39"/>
      <c r="I330" s="347"/>
      <c r="J330" s="347"/>
      <c r="K330" s="347"/>
      <c r="L330" s="347"/>
      <c r="M330" s="347"/>
      <c r="N330" s="161"/>
      <c r="O330" s="237"/>
      <c r="P330" s="237"/>
      <c r="Q330" s="160"/>
      <c r="R330" s="160"/>
      <c r="S330" s="162"/>
      <c r="T330" s="163"/>
      <c r="U330" s="248"/>
      <c r="V330" s="162"/>
      <c r="W330" s="241"/>
      <c r="X330" s="162"/>
      <c r="Y330" s="119"/>
      <c r="Z330" s="321"/>
      <c r="AA330" s="121"/>
    </row>
    <row r="331" spans="1:27" s="14" customFormat="1" ht="17.25" customHeight="1">
      <c r="A331" s="355"/>
      <c r="B331" s="357"/>
      <c r="C331" s="354"/>
      <c r="D331" s="356"/>
      <c r="E331" s="360"/>
      <c r="F331" s="359"/>
      <c r="G331" s="39"/>
      <c r="H331" s="39"/>
      <c r="I331" s="347"/>
      <c r="J331" s="347"/>
      <c r="K331" s="347"/>
      <c r="L331" s="347"/>
      <c r="M331" s="347"/>
      <c r="N331" s="161"/>
      <c r="O331" s="237"/>
      <c r="P331" s="237"/>
      <c r="Q331" s="160"/>
      <c r="R331" s="160"/>
      <c r="S331" s="162"/>
      <c r="T331" s="163"/>
      <c r="U331" s="248"/>
      <c r="V331" s="162"/>
      <c r="W331" s="241"/>
      <c r="X331" s="162"/>
      <c r="Y331" s="119"/>
      <c r="Z331" s="321"/>
      <c r="AA331" s="121"/>
    </row>
    <row r="332" spans="1:27" s="14" customFormat="1" ht="16.5" customHeight="1">
      <c r="A332" s="355" t="s">
        <v>703</v>
      </c>
      <c r="B332" s="357" t="s">
        <v>716</v>
      </c>
      <c r="C332" s="354">
        <v>1</v>
      </c>
      <c r="D332" s="356" t="s">
        <v>103</v>
      </c>
      <c r="E332" s="360" t="s">
        <v>715</v>
      </c>
      <c r="F332" s="359">
        <v>2</v>
      </c>
      <c r="G332" s="39"/>
      <c r="H332" s="39">
        <v>3</v>
      </c>
      <c r="I332" s="347"/>
      <c r="J332" s="347"/>
      <c r="K332" s="347" t="s">
        <v>577</v>
      </c>
      <c r="L332" s="347"/>
      <c r="M332" s="347"/>
      <c r="N332" s="161">
        <f>COUNTIF(I332:M332,"&gt;=1")+IF(I332="C1.1",3)+IF(J332="C1.2",3)+IF(K332="C3",5)+IF(I332="C2.1",3)+IF(J332="C2.2",3)+IF(I332="C1",6)+IF(J332="C2",6)+IF(I332="C.1",5)+IF(J332="C.2",5)</f>
        <v>5</v>
      </c>
      <c r="O332" s="237">
        <v>21</v>
      </c>
      <c r="P332" s="237">
        <v>29</v>
      </c>
      <c r="Q332" s="160">
        <f>P332-O332+1+IF(O332=21,-3)</f>
        <v>6</v>
      </c>
      <c r="R332" s="160">
        <f>Q332*N332*S332</f>
        <v>30</v>
      </c>
      <c r="S332" s="162">
        <f>COUNTIF(G332:H332,"&gt;1")</f>
        <v>1</v>
      </c>
      <c r="T332" s="163"/>
      <c r="U332" s="248">
        <f>ROUND(IF(V332="TH",R332*0.75),1)+IF(V332="LT",R332)</f>
        <v>22.5</v>
      </c>
      <c r="V332" s="241" t="s">
        <v>434</v>
      </c>
      <c r="W332" s="241">
        <v>1</v>
      </c>
      <c r="X332" s="162">
        <f>W332*U332</f>
        <v>22.5</v>
      </c>
      <c r="Y332" s="119"/>
      <c r="Z332" s="321"/>
      <c r="AA332" s="121"/>
    </row>
    <row r="333" spans="1:27" s="14" customFormat="1" ht="16.5" customHeight="1">
      <c r="A333" s="355" t="s">
        <v>703</v>
      </c>
      <c r="B333" s="357" t="s">
        <v>716</v>
      </c>
      <c r="C333" s="354">
        <v>1</v>
      </c>
      <c r="D333" s="356" t="s">
        <v>103</v>
      </c>
      <c r="E333" s="360" t="s">
        <v>715</v>
      </c>
      <c r="F333" s="359">
        <v>2</v>
      </c>
      <c r="G333" s="39">
        <v>4</v>
      </c>
      <c r="H333" s="39"/>
      <c r="I333" s="347"/>
      <c r="J333" s="347" t="s">
        <v>565</v>
      </c>
      <c r="K333" s="347"/>
      <c r="L333" s="347"/>
      <c r="M333" s="347"/>
      <c r="N333" s="161">
        <f t="shared" si="53"/>
        <v>6</v>
      </c>
      <c r="O333" s="237">
        <v>25</v>
      </c>
      <c r="P333" s="237">
        <v>29</v>
      </c>
      <c r="Q333" s="160">
        <f>P333-O333+1+IF(O333=21,-3)</f>
        <v>5</v>
      </c>
      <c r="R333" s="160">
        <f>Q333*N333*S333</f>
        <v>30</v>
      </c>
      <c r="S333" s="162">
        <f t="shared" si="54"/>
        <v>1</v>
      </c>
      <c r="T333" s="163"/>
      <c r="U333" s="248">
        <f t="shared" si="55"/>
        <v>22.5</v>
      </c>
      <c r="V333" s="241" t="s">
        <v>434</v>
      </c>
      <c r="W333" s="241">
        <v>1</v>
      </c>
      <c r="X333" s="162">
        <f t="shared" si="56"/>
        <v>22.5</v>
      </c>
      <c r="Y333" s="119"/>
      <c r="Z333" s="321"/>
      <c r="AA333" s="121"/>
    </row>
    <row r="334" spans="1:27" s="14" customFormat="1" ht="16.5" customHeight="1">
      <c r="A334" s="355" t="s">
        <v>703</v>
      </c>
      <c r="B334" s="357" t="s">
        <v>723</v>
      </c>
      <c r="C334" s="354">
        <v>1</v>
      </c>
      <c r="D334" s="356" t="s">
        <v>103</v>
      </c>
      <c r="E334" s="360" t="s">
        <v>715</v>
      </c>
      <c r="F334" s="359">
        <v>2</v>
      </c>
      <c r="G334" s="39">
        <v>2</v>
      </c>
      <c r="H334" s="39"/>
      <c r="I334" s="347"/>
      <c r="J334" s="347"/>
      <c r="K334" s="347" t="s">
        <v>577</v>
      </c>
      <c r="L334" s="347"/>
      <c r="M334" s="347"/>
      <c r="N334" s="161">
        <f t="shared" si="53"/>
        <v>5</v>
      </c>
      <c r="O334" s="237">
        <v>13</v>
      </c>
      <c r="P334" s="237">
        <v>20</v>
      </c>
      <c r="Q334" s="160">
        <f>P334-O334+1+IF(O334=21,-3)</f>
        <v>8</v>
      </c>
      <c r="R334" s="160">
        <f>Q334*N334*S334</f>
        <v>40</v>
      </c>
      <c r="S334" s="162">
        <f t="shared" si="54"/>
        <v>1</v>
      </c>
      <c r="T334" s="163"/>
      <c r="U334" s="248">
        <f t="shared" si="55"/>
        <v>30</v>
      </c>
      <c r="V334" s="241" t="s">
        <v>434</v>
      </c>
      <c r="W334" s="241">
        <v>1</v>
      </c>
      <c r="X334" s="162">
        <f t="shared" si="56"/>
        <v>30</v>
      </c>
      <c r="Y334" s="119"/>
      <c r="Z334" s="321"/>
      <c r="AA334" s="121"/>
    </row>
    <row r="335" spans="1:27" s="14" customFormat="1" ht="16.5" customHeight="1">
      <c r="A335" s="355" t="s">
        <v>703</v>
      </c>
      <c r="B335" s="357" t="s">
        <v>723</v>
      </c>
      <c r="C335" s="354">
        <v>1</v>
      </c>
      <c r="D335" s="356" t="s">
        <v>103</v>
      </c>
      <c r="E335" s="360" t="s">
        <v>715</v>
      </c>
      <c r="F335" s="359">
        <v>2</v>
      </c>
      <c r="G335" s="39">
        <v>4</v>
      </c>
      <c r="H335" s="39"/>
      <c r="I335" s="347"/>
      <c r="J335" s="347"/>
      <c r="K335" s="347" t="s">
        <v>577</v>
      </c>
      <c r="L335" s="347"/>
      <c r="M335" s="347"/>
      <c r="N335" s="161">
        <f t="shared" si="53"/>
        <v>5</v>
      </c>
      <c r="O335" s="237">
        <v>17</v>
      </c>
      <c r="P335" s="237">
        <v>20</v>
      </c>
      <c r="Q335" s="160">
        <f>P335-O335+1+IF(O335=21,-3)</f>
        <v>4</v>
      </c>
      <c r="R335" s="160">
        <f t="shared" ref="R335:R342" si="61">Q335*N335*S335</f>
        <v>20</v>
      </c>
      <c r="S335" s="162">
        <f t="shared" si="54"/>
        <v>1</v>
      </c>
      <c r="T335" s="163"/>
      <c r="U335" s="248">
        <f t="shared" si="55"/>
        <v>15</v>
      </c>
      <c r="V335" s="241" t="s">
        <v>434</v>
      </c>
      <c r="W335" s="241">
        <v>1</v>
      </c>
      <c r="X335" s="162">
        <f t="shared" si="56"/>
        <v>15</v>
      </c>
      <c r="Y335" s="119"/>
      <c r="Z335" s="321"/>
      <c r="AA335" s="121"/>
    </row>
    <row r="336" spans="1:27" s="14" customFormat="1" ht="16.5" customHeight="1">
      <c r="A336" s="355" t="s">
        <v>703</v>
      </c>
      <c r="B336" s="357" t="s">
        <v>717</v>
      </c>
      <c r="C336" s="354">
        <v>1</v>
      </c>
      <c r="D336" s="356" t="s">
        <v>103</v>
      </c>
      <c r="E336" s="360" t="s">
        <v>715</v>
      </c>
      <c r="F336" s="359">
        <v>2</v>
      </c>
      <c r="G336" s="39"/>
      <c r="H336" s="39">
        <v>7</v>
      </c>
      <c r="I336" s="347"/>
      <c r="J336" s="347" t="s">
        <v>565</v>
      </c>
      <c r="K336" s="347"/>
      <c r="L336" s="347"/>
      <c r="M336" s="347"/>
      <c r="N336" s="161">
        <f t="shared" si="53"/>
        <v>6</v>
      </c>
      <c r="O336" s="237">
        <v>11</v>
      </c>
      <c r="P336" s="237">
        <v>20</v>
      </c>
      <c r="Q336" s="160">
        <f>P336-O336+1+IF(O336=16,-3)</f>
        <v>10</v>
      </c>
      <c r="R336" s="160">
        <f t="shared" si="61"/>
        <v>60</v>
      </c>
      <c r="S336" s="162">
        <f t="shared" si="54"/>
        <v>1</v>
      </c>
      <c r="T336" s="163"/>
      <c r="U336" s="248">
        <f t="shared" si="55"/>
        <v>45</v>
      </c>
      <c r="V336" s="241" t="s">
        <v>434</v>
      </c>
      <c r="W336" s="241">
        <v>1</v>
      </c>
      <c r="X336" s="162">
        <f t="shared" si="56"/>
        <v>45</v>
      </c>
      <c r="Y336" s="119"/>
      <c r="Z336" s="321"/>
      <c r="AA336" s="121"/>
    </row>
    <row r="337" spans="1:27" s="14" customFormat="1" ht="16.5" customHeight="1">
      <c r="A337" s="355" t="s">
        <v>703</v>
      </c>
      <c r="B337" s="357" t="s">
        <v>724</v>
      </c>
      <c r="C337" s="354">
        <v>1</v>
      </c>
      <c r="D337" s="356" t="s">
        <v>103</v>
      </c>
      <c r="E337" s="360" t="s">
        <v>715</v>
      </c>
      <c r="F337" s="359">
        <v>2</v>
      </c>
      <c r="G337" s="39"/>
      <c r="H337" s="39"/>
      <c r="I337" s="347"/>
      <c r="J337" s="347" t="s">
        <v>565</v>
      </c>
      <c r="K337" s="347"/>
      <c r="L337" s="347"/>
      <c r="M337" s="347"/>
      <c r="N337" s="161">
        <f t="shared" si="53"/>
        <v>6</v>
      </c>
      <c r="O337" s="237">
        <v>16</v>
      </c>
      <c r="P337" s="237">
        <v>28</v>
      </c>
      <c r="Q337" s="160">
        <f>P337-O337+1+IF(O337=16,-3)</f>
        <v>10</v>
      </c>
      <c r="R337" s="160">
        <f t="shared" si="61"/>
        <v>0</v>
      </c>
      <c r="S337" s="162">
        <f t="shared" si="54"/>
        <v>0</v>
      </c>
      <c r="T337" s="163"/>
      <c r="U337" s="248">
        <f t="shared" si="55"/>
        <v>0</v>
      </c>
      <c r="V337" s="241" t="s">
        <v>434</v>
      </c>
      <c r="W337" s="241">
        <v>1</v>
      </c>
      <c r="X337" s="162">
        <f t="shared" si="56"/>
        <v>0</v>
      </c>
      <c r="Y337" s="119"/>
      <c r="Z337" s="321"/>
      <c r="AA337" s="121"/>
    </row>
    <row r="338" spans="1:27" s="14" customFormat="1" ht="16.5" customHeight="1">
      <c r="A338" s="355" t="s">
        <v>703</v>
      </c>
      <c r="B338" s="357" t="s">
        <v>720</v>
      </c>
      <c r="C338" s="354">
        <v>1</v>
      </c>
      <c r="D338" s="356" t="s">
        <v>103</v>
      </c>
      <c r="E338" s="360" t="s">
        <v>715</v>
      </c>
      <c r="F338" s="359">
        <v>2</v>
      </c>
      <c r="G338" s="39"/>
      <c r="H338" s="39">
        <v>5</v>
      </c>
      <c r="I338" s="347" t="s">
        <v>467</v>
      </c>
      <c r="J338" s="347"/>
      <c r="K338" s="347"/>
      <c r="L338" s="347"/>
      <c r="M338" s="347"/>
      <c r="N338" s="161">
        <f t="shared" si="53"/>
        <v>6</v>
      </c>
      <c r="O338" s="237">
        <v>17</v>
      </c>
      <c r="P338" s="237">
        <v>29</v>
      </c>
      <c r="Q338" s="160">
        <f>P338-O338+1+IF(O338=17,-3)</f>
        <v>10</v>
      </c>
      <c r="R338" s="160">
        <f t="shared" si="61"/>
        <v>60</v>
      </c>
      <c r="S338" s="162">
        <f t="shared" si="54"/>
        <v>1</v>
      </c>
      <c r="T338" s="163"/>
      <c r="U338" s="248">
        <f t="shared" si="55"/>
        <v>45</v>
      </c>
      <c r="V338" s="241" t="s">
        <v>434</v>
      </c>
      <c r="W338" s="241">
        <v>1</v>
      </c>
      <c r="X338" s="162">
        <f t="shared" si="56"/>
        <v>45</v>
      </c>
      <c r="Y338" s="119"/>
      <c r="Z338" s="321"/>
      <c r="AA338" s="121"/>
    </row>
    <row r="339" spans="1:27" s="14" customFormat="1" ht="16.5" customHeight="1">
      <c r="A339" s="355" t="s">
        <v>703</v>
      </c>
      <c r="B339" s="357" t="s">
        <v>721</v>
      </c>
      <c r="C339" s="354">
        <v>1</v>
      </c>
      <c r="D339" s="356" t="s">
        <v>103</v>
      </c>
      <c r="E339" s="360" t="s">
        <v>715</v>
      </c>
      <c r="F339" s="359">
        <v>2</v>
      </c>
      <c r="G339" s="39"/>
      <c r="H339" s="39">
        <v>5</v>
      </c>
      <c r="I339" s="347"/>
      <c r="J339" s="347" t="s">
        <v>565</v>
      </c>
      <c r="K339" s="347"/>
      <c r="L339" s="347"/>
      <c r="M339" s="347"/>
      <c r="N339" s="161">
        <f t="shared" si="53"/>
        <v>6</v>
      </c>
      <c r="O339" s="237">
        <v>17</v>
      </c>
      <c r="P339" s="237">
        <v>29</v>
      </c>
      <c r="Q339" s="160">
        <f>P339-O339+1+IF(O339=17,-3)</f>
        <v>10</v>
      </c>
      <c r="R339" s="160">
        <f t="shared" si="61"/>
        <v>60</v>
      </c>
      <c r="S339" s="162">
        <f t="shared" si="54"/>
        <v>1</v>
      </c>
      <c r="T339" s="163"/>
      <c r="U339" s="248">
        <f t="shared" si="55"/>
        <v>45</v>
      </c>
      <c r="V339" s="241" t="s">
        <v>434</v>
      </c>
      <c r="W339" s="241">
        <v>1</v>
      </c>
      <c r="X339" s="162">
        <f t="shared" si="56"/>
        <v>45</v>
      </c>
      <c r="Y339" s="119"/>
      <c r="Z339" s="321"/>
      <c r="AA339" s="121"/>
    </row>
    <row r="340" spans="1:27" s="14" customFormat="1" ht="16.5" customHeight="1">
      <c r="A340" s="355" t="s">
        <v>703</v>
      </c>
      <c r="B340" s="357" t="s">
        <v>718</v>
      </c>
      <c r="C340" s="354">
        <v>1</v>
      </c>
      <c r="D340" s="356" t="s">
        <v>43</v>
      </c>
      <c r="E340" s="360" t="s">
        <v>715</v>
      </c>
      <c r="F340" s="359">
        <v>2</v>
      </c>
      <c r="G340" s="39"/>
      <c r="H340" s="39">
        <v>7</v>
      </c>
      <c r="I340" s="347"/>
      <c r="J340" s="347"/>
      <c r="K340" s="347" t="s">
        <v>577</v>
      </c>
      <c r="L340" s="347"/>
      <c r="M340" s="347"/>
      <c r="N340" s="161">
        <f t="shared" si="53"/>
        <v>5</v>
      </c>
      <c r="O340" s="237">
        <v>11</v>
      </c>
      <c r="P340" s="237">
        <v>25</v>
      </c>
      <c r="Q340" s="160">
        <f>P340-O340+1+IF(P340&gt;20,-3)</f>
        <v>12</v>
      </c>
      <c r="R340" s="160">
        <f t="shared" si="61"/>
        <v>60</v>
      </c>
      <c r="S340" s="162">
        <f t="shared" si="54"/>
        <v>1</v>
      </c>
      <c r="T340" s="163"/>
      <c r="U340" s="248">
        <f t="shared" si="55"/>
        <v>45</v>
      </c>
      <c r="V340" s="241" t="s">
        <v>434</v>
      </c>
      <c r="W340" s="241">
        <v>1</v>
      </c>
      <c r="X340" s="162">
        <f t="shared" si="56"/>
        <v>45</v>
      </c>
      <c r="Y340" s="119"/>
      <c r="Z340" s="321"/>
      <c r="AA340" s="121"/>
    </row>
    <row r="341" spans="1:27" s="14" customFormat="1" ht="16.5" customHeight="1">
      <c r="A341" s="355" t="s">
        <v>703</v>
      </c>
      <c r="B341" s="357" t="s">
        <v>719</v>
      </c>
      <c r="C341" s="354">
        <v>1</v>
      </c>
      <c r="D341" s="356" t="s">
        <v>103</v>
      </c>
      <c r="E341" s="360" t="s">
        <v>715</v>
      </c>
      <c r="F341" s="359">
        <v>2</v>
      </c>
      <c r="G341" s="39"/>
      <c r="H341" s="39">
        <v>3</v>
      </c>
      <c r="I341" s="347" t="s">
        <v>467</v>
      </c>
      <c r="J341" s="347"/>
      <c r="K341" s="347"/>
      <c r="L341" s="347"/>
      <c r="M341" s="347"/>
      <c r="N341" s="161">
        <f>COUNTIF(I341:M341,"&gt;=1")+IF(I341="C1.1",3)+IF(J341="C1.2",3)+IF(K341="C3",5)+IF(I341="C2.1",3)+IF(J341="C2.2",3)+IF(I341="C1",6)+IF(J341="C2",6)+IF(I341="C.1",5)+IF(J341="C.2",5)</f>
        <v>6</v>
      </c>
      <c r="O341" s="237">
        <v>16</v>
      </c>
      <c r="P341" s="237">
        <v>28</v>
      </c>
      <c r="Q341" s="160">
        <f>P341-O341+1+IF(O341=16,-3)</f>
        <v>10</v>
      </c>
      <c r="R341" s="160">
        <f>Q341*N341*S341</f>
        <v>60</v>
      </c>
      <c r="S341" s="162">
        <f>COUNTIF(G341:H341,"&gt;1")</f>
        <v>1</v>
      </c>
      <c r="T341" s="163"/>
      <c r="U341" s="248">
        <f>ROUND(IF(V341="TH",R341*0.75),1)+IF(V341="LT",R341)</f>
        <v>45</v>
      </c>
      <c r="V341" s="241" t="s">
        <v>434</v>
      </c>
      <c r="W341" s="241">
        <v>1</v>
      </c>
      <c r="X341" s="162">
        <f>W341*U341</f>
        <v>45</v>
      </c>
      <c r="Y341" s="119"/>
      <c r="Z341" s="321"/>
      <c r="AA341" s="121"/>
    </row>
    <row r="342" spans="1:27" s="14" customFormat="1" ht="16.5" customHeight="1">
      <c r="A342" s="355" t="s">
        <v>703</v>
      </c>
      <c r="B342" s="357" t="s">
        <v>722</v>
      </c>
      <c r="C342" s="354">
        <v>1</v>
      </c>
      <c r="D342" s="356" t="s">
        <v>103</v>
      </c>
      <c r="E342" s="360" t="s">
        <v>715</v>
      </c>
      <c r="F342" s="359">
        <v>2</v>
      </c>
      <c r="G342" s="39"/>
      <c r="H342" s="39">
        <v>3</v>
      </c>
      <c r="I342" s="347"/>
      <c r="J342" s="347" t="s">
        <v>565</v>
      </c>
      <c r="K342" s="347"/>
      <c r="L342" s="347"/>
      <c r="M342" s="347"/>
      <c r="N342" s="161">
        <f t="shared" si="53"/>
        <v>6</v>
      </c>
      <c r="O342" s="237">
        <v>16</v>
      </c>
      <c r="P342" s="237">
        <v>28</v>
      </c>
      <c r="Q342" s="160">
        <f>P342-O342+1+IF(O342=16,-3)</f>
        <v>10</v>
      </c>
      <c r="R342" s="160">
        <f t="shared" si="61"/>
        <v>60</v>
      </c>
      <c r="S342" s="162">
        <f t="shared" si="54"/>
        <v>1</v>
      </c>
      <c r="T342" s="163"/>
      <c r="U342" s="248">
        <f t="shared" si="55"/>
        <v>45</v>
      </c>
      <c r="V342" s="241" t="s">
        <v>434</v>
      </c>
      <c r="W342" s="241">
        <v>1</v>
      </c>
      <c r="X342" s="162">
        <f t="shared" si="56"/>
        <v>45</v>
      </c>
      <c r="Y342" s="119"/>
      <c r="Z342" s="321"/>
      <c r="AA342" s="121"/>
    </row>
    <row r="343" spans="1:27" s="14" customFormat="1" ht="16.5" customHeight="1">
      <c r="A343" s="355"/>
      <c r="B343" s="357"/>
      <c r="C343" s="354"/>
      <c r="D343" s="356"/>
      <c r="E343" s="360"/>
      <c r="F343" s="359"/>
      <c r="G343" s="39"/>
      <c r="H343" s="39"/>
      <c r="I343" s="347"/>
      <c r="J343" s="347"/>
      <c r="K343" s="347"/>
      <c r="L343" s="347"/>
      <c r="M343" s="347"/>
      <c r="N343" s="161"/>
      <c r="O343" s="237"/>
      <c r="P343" s="237"/>
      <c r="Q343" s="160"/>
      <c r="R343" s="160"/>
      <c r="S343" s="162"/>
      <c r="T343" s="163"/>
      <c r="U343" s="248"/>
      <c r="V343" s="162"/>
      <c r="W343" s="241"/>
      <c r="X343" s="162"/>
      <c r="Y343" s="119"/>
      <c r="Z343" s="321"/>
      <c r="AA343" s="121"/>
    </row>
    <row r="344" spans="1:27" s="14" customFormat="1" ht="15" customHeight="1">
      <c r="A344" s="355"/>
      <c r="B344" s="357"/>
      <c r="C344" s="354"/>
      <c r="D344" s="356"/>
      <c r="E344" s="360"/>
      <c r="F344" s="359"/>
      <c r="G344" s="39"/>
      <c r="H344" s="39"/>
      <c r="I344" s="347"/>
      <c r="J344" s="347"/>
      <c r="K344" s="347"/>
      <c r="L344" s="347"/>
      <c r="M344" s="347"/>
      <c r="N344" s="161"/>
      <c r="O344" s="237"/>
      <c r="P344" s="237"/>
      <c r="Q344" s="160"/>
      <c r="R344" s="160"/>
      <c r="S344" s="162"/>
      <c r="T344" s="163"/>
      <c r="U344" s="248"/>
      <c r="V344" s="162"/>
      <c r="W344" s="241"/>
      <c r="X344" s="162"/>
      <c r="Y344" s="119"/>
      <c r="Z344" s="321"/>
      <c r="AA344" s="121"/>
    </row>
    <row r="345" spans="1:27" s="14" customFormat="1" ht="18" customHeight="1">
      <c r="A345" s="355"/>
      <c r="B345" s="357"/>
      <c r="C345" s="354"/>
      <c r="D345" s="356"/>
      <c r="E345" s="360"/>
      <c r="F345" s="359"/>
      <c r="G345" s="39"/>
      <c r="H345" s="39"/>
      <c r="I345" s="347"/>
      <c r="J345" s="347"/>
      <c r="K345" s="347"/>
      <c r="L345" s="347"/>
      <c r="M345" s="347"/>
      <c r="N345" s="161"/>
      <c r="O345" s="237"/>
      <c r="P345" s="237"/>
      <c r="Q345" s="160"/>
      <c r="R345" s="160"/>
      <c r="S345" s="162"/>
      <c r="T345" s="163"/>
      <c r="U345" s="248"/>
      <c r="V345" s="162"/>
      <c r="W345" s="241"/>
      <c r="X345" s="162"/>
      <c r="Y345" s="119"/>
      <c r="Z345" s="321"/>
      <c r="AA345" s="121"/>
    </row>
    <row r="346" spans="1:27" s="14" customFormat="1" ht="19.5" customHeight="1">
      <c r="A346" s="355"/>
      <c r="B346" s="357"/>
      <c r="C346" s="354"/>
      <c r="D346" s="356"/>
      <c r="E346" s="360"/>
      <c r="F346" s="359"/>
      <c r="G346" s="39"/>
      <c r="H346" s="39"/>
      <c r="I346" s="347"/>
      <c r="J346" s="347"/>
      <c r="K346" s="347"/>
      <c r="L346" s="347"/>
      <c r="M346" s="347"/>
      <c r="N346" s="161"/>
      <c r="O346" s="237"/>
      <c r="P346" s="237"/>
      <c r="Q346" s="160"/>
      <c r="R346" s="160"/>
      <c r="S346" s="162"/>
      <c r="T346" s="163"/>
      <c r="U346" s="248"/>
      <c r="V346" s="162"/>
      <c r="W346" s="241"/>
      <c r="X346" s="162"/>
      <c r="Y346" s="119"/>
      <c r="Z346" s="321"/>
      <c r="AA346" s="121"/>
    </row>
    <row r="347" spans="1:27" s="14" customFormat="1" ht="18.75" customHeight="1">
      <c r="A347" s="355"/>
      <c r="B347" s="357"/>
      <c r="C347" s="354"/>
      <c r="D347" s="356"/>
      <c r="E347" s="360"/>
      <c r="F347" s="359"/>
      <c r="G347" s="39"/>
      <c r="H347" s="39"/>
      <c r="I347" s="347"/>
      <c r="J347" s="347"/>
      <c r="K347" s="347"/>
      <c r="L347" s="347"/>
      <c r="M347" s="347"/>
      <c r="N347" s="161"/>
      <c r="O347" s="237"/>
      <c r="P347" s="237"/>
      <c r="Q347" s="160"/>
      <c r="R347" s="160"/>
      <c r="S347" s="162"/>
      <c r="T347" s="163"/>
      <c r="U347" s="248"/>
      <c r="V347" s="162"/>
      <c r="W347" s="241"/>
      <c r="X347" s="162"/>
      <c r="Y347" s="119"/>
      <c r="Z347" s="321"/>
      <c r="AA347" s="121"/>
    </row>
    <row r="348" spans="1:27" s="257" customFormat="1" ht="18.75" customHeight="1">
      <c r="A348" s="281"/>
      <c r="B348" s="438" t="s">
        <v>564</v>
      </c>
      <c r="C348" s="439"/>
      <c r="D348" s="440"/>
      <c r="E348" s="284"/>
      <c r="F348" s="284"/>
      <c r="G348" s="284"/>
      <c r="H348" s="284"/>
      <c r="I348" s="284"/>
      <c r="J348" s="284"/>
      <c r="K348" s="284"/>
      <c r="L348" s="284"/>
      <c r="M348" s="284"/>
      <c r="N348" s="284"/>
      <c r="O348" s="284"/>
      <c r="P348" s="284"/>
      <c r="Q348" s="250">
        <f>P348-O348+1</f>
        <v>1</v>
      </c>
      <c r="R348" s="250">
        <f t="shared" ref="R348:R363" si="62">Q348*N348*S348</f>
        <v>0</v>
      </c>
      <c r="S348" s="252">
        <f t="shared" ref="S348:S363" si="63">COUNTIF(G348:H348,"&gt;1")</f>
        <v>0</v>
      </c>
      <c r="T348" s="253"/>
      <c r="U348" s="254">
        <f t="shared" ref="U348:U363" si="64">ROUND(IF(V348="TH",R348*0.75),1)+IF(V348="LT",R348)</f>
        <v>0</v>
      </c>
      <c r="V348" s="252"/>
      <c r="W348" s="252"/>
      <c r="X348" s="252">
        <v>61</v>
      </c>
      <c r="Y348" s="255"/>
      <c r="Z348" s="256"/>
      <c r="AA348" s="251"/>
    </row>
    <row r="349" spans="1:27" s="14" customFormat="1" ht="17.25" customHeight="1">
      <c r="A349" s="355"/>
      <c r="B349" s="357" t="s">
        <v>725</v>
      </c>
      <c r="C349" s="354">
        <v>1</v>
      </c>
      <c r="D349" s="356" t="s">
        <v>471</v>
      </c>
      <c r="E349" s="360" t="s">
        <v>726</v>
      </c>
      <c r="F349" s="359">
        <v>3</v>
      </c>
      <c r="G349" s="39"/>
      <c r="H349" s="39">
        <v>4</v>
      </c>
      <c r="I349" s="347">
        <v>7</v>
      </c>
      <c r="J349" s="347">
        <v>8</v>
      </c>
      <c r="K349" s="347">
        <v>9</v>
      </c>
      <c r="L349" s="347"/>
      <c r="M349" s="347"/>
      <c r="N349" s="161">
        <f t="shared" ref="N349:N363" si="65">COUNTIF(I349:M349,"&gt;=1")+IF(I349="C1.1",3)+IF(J349="C1.2",3)+IF(K349="C3",5)+IF(I349="C2.1",3)+IF(J349="C2.2",3)+IF(I349="C1",6)+IF(J349="C2",6)+IF(I349="C.1",5)+IF(J349="C.2",5)</f>
        <v>3</v>
      </c>
      <c r="O349" s="237">
        <v>11</v>
      </c>
      <c r="P349" s="237">
        <v>28</v>
      </c>
      <c r="Q349" s="160">
        <f>P349-O349+1+IF(O349=11,-3)</f>
        <v>15</v>
      </c>
      <c r="R349" s="160">
        <f t="shared" si="62"/>
        <v>45</v>
      </c>
      <c r="S349" s="162">
        <f t="shared" si="63"/>
        <v>1</v>
      </c>
      <c r="T349" s="163"/>
      <c r="U349" s="248">
        <f t="shared" si="64"/>
        <v>45</v>
      </c>
      <c r="V349" s="162" t="s">
        <v>433</v>
      </c>
      <c r="W349" s="241">
        <v>1</v>
      </c>
      <c r="X349" s="162">
        <f t="shared" ref="X349:X363" si="66">W349*U349</f>
        <v>45</v>
      </c>
      <c r="Y349" s="119"/>
      <c r="Z349" s="321"/>
      <c r="AA349" s="121"/>
    </row>
    <row r="350" spans="1:27" s="14" customFormat="1" ht="17.25" customHeight="1">
      <c r="A350" s="355"/>
      <c r="B350" s="357" t="s">
        <v>727</v>
      </c>
      <c r="C350" s="354">
        <v>1</v>
      </c>
      <c r="D350" s="356" t="s">
        <v>471</v>
      </c>
      <c r="E350" s="360" t="s">
        <v>726</v>
      </c>
      <c r="F350" s="359">
        <v>3</v>
      </c>
      <c r="G350" s="39">
        <v>6</v>
      </c>
      <c r="H350" s="39"/>
      <c r="I350" s="347">
        <v>4</v>
      </c>
      <c r="J350" s="347">
        <v>5</v>
      </c>
      <c r="K350" s="347">
        <v>6</v>
      </c>
      <c r="L350" s="347"/>
      <c r="M350" s="347"/>
      <c r="N350" s="161">
        <f t="shared" si="65"/>
        <v>3</v>
      </c>
      <c r="O350" s="237">
        <v>11</v>
      </c>
      <c r="P350" s="237">
        <v>28</v>
      </c>
      <c r="Q350" s="160">
        <f t="shared" ref="Q350:Q356" si="67">P350-O350+1+IF(O350=11,-3)</f>
        <v>15</v>
      </c>
      <c r="R350" s="160">
        <f t="shared" si="62"/>
        <v>45</v>
      </c>
      <c r="S350" s="162">
        <f t="shared" si="63"/>
        <v>1</v>
      </c>
      <c r="T350" s="163"/>
      <c r="U350" s="248">
        <f t="shared" si="64"/>
        <v>45</v>
      </c>
      <c r="V350" s="162" t="s">
        <v>433</v>
      </c>
      <c r="W350" s="241">
        <v>1</v>
      </c>
      <c r="X350" s="162">
        <f t="shared" si="66"/>
        <v>45</v>
      </c>
      <c r="Y350" s="119"/>
      <c r="Z350" s="321"/>
      <c r="AA350" s="121"/>
    </row>
    <row r="351" spans="1:27" s="14" customFormat="1" ht="17.25" customHeight="1">
      <c r="A351" s="355"/>
      <c r="B351" s="357" t="s">
        <v>728</v>
      </c>
      <c r="C351" s="354">
        <v>1</v>
      </c>
      <c r="D351" s="356" t="s">
        <v>471</v>
      </c>
      <c r="E351" s="360" t="s">
        <v>726</v>
      </c>
      <c r="F351" s="359">
        <v>3</v>
      </c>
      <c r="G351" s="39">
        <v>6</v>
      </c>
      <c r="H351" s="39"/>
      <c r="I351" s="347">
        <v>1</v>
      </c>
      <c r="J351" s="347">
        <v>2</v>
      </c>
      <c r="K351" s="347">
        <v>3</v>
      </c>
      <c r="L351" s="347"/>
      <c r="M351" s="347"/>
      <c r="N351" s="161">
        <f t="shared" si="65"/>
        <v>3</v>
      </c>
      <c r="O351" s="237">
        <v>11</v>
      </c>
      <c r="P351" s="237">
        <v>28</v>
      </c>
      <c r="Q351" s="160">
        <f t="shared" si="67"/>
        <v>15</v>
      </c>
      <c r="R351" s="160">
        <f t="shared" si="62"/>
        <v>45</v>
      </c>
      <c r="S351" s="162">
        <f t="shared" si="63"/>
        <v>1</v>
      </c>
      <c r="T351" s="163"/>
      <c r="U351" s="248">
        <f t="shared" si="64"/>
        <v>45</v>
      </c>
      <c r="V351" s="162" t="s">
        <v>433</v>
      </c>
      <c r="W351" s="241">
        <v>1</v>
      </c>
      <c r="X351" s="162">
        <f t="shared" si="66"/>
        <v>45</v>
      </c>
      <c r="Y351" s="119"/>
      <c r="Z351" s="321"/>
      <c r="AA351" s="121"/>
    </row>
    <row r="352" spans="1:27" s="14" customFormat="1" ht="17.25" customHeight="1">
      <c r="A352" s="355"/>
      <c r="B352" s="357" t="s">
        <v>729</v>
      </c>
      <c r="C352" s="354">
        <v>1</v>
      </c>
      <c r="D352" s="356" t="s">
        <v>471</v>
      </c>
      <c r="E352" s="360" t="s">
        <v>726</v>
      </c>
      <c r="F352" s="359">
        <v>3</v>
      </c>
      <c r="G352" s="39">
        <v>6</v>
      </c>
      <c r="H352" s="39"/>
      <c r="I352" s="347">
        <v>7</v>
      </c>
      <c r="J352" s="347">
        <v>8</v>
      </c>
      <c r="K352" s="347">
        <v>9</v>
      </c>
      <c r="L352" s="347"/>
      <c r="M352" s="347"/>
      <c r="N352" s="161">
        <f t="shared" si="65"/>
        <v>3</v>
      </c>
      <c r="O352" s="237">
        <v>11</v>
      </c>
      <c r="P352" s="237">
        <v>28</v>
      </c>
      <c r="Q352" s="160">
        <f t="shared" si="67"/>
        <v>15</v>
      </c>
      <c r="R352" s="160">
        <f t="shared" si="62"/>
        <v>45</v>
      </c>
      <c r="S352" s="162">
        <f t="shared" si="63"/>
        <v>1</v>
      </c>
      <c r="T352" s="163"/>
      <c r="U352" s="248">
        <f t="shared" si="64"/>
        <v>45</v>
      </c>
      <c r="V352" s="162" t="s">
        <v>433</v>
      </c>
      <c r="W352" s="241">
        <v>1</v>
      </c>
      <c r="X352" s="162">
        <f t="shared" si="66"/>
        <v>45</v>
      </c>
      <c r="Y352" s="119"/>
      <c r="Z352" s="321"/>
      <c r="AA352" s="121"/>
    </row>
    <row r="353" spans="1:27" s="14" customFormat="1" ht="17.25" customHeight="1">
      <c r="A353" s="355"/>
      <c r="B353" s="357" t="s">
        <v>730</v>
      </c>
      <c r="C353" s="354">
        <v>1</v>
      </c>
      <c r="D353" s="356" t="s">
        <v>471</v>
      </c>
      <c r="E353" s="360" t="s">
        <v>726</v>
      </c>
      <c r="F353" s="359">
        <v>3</v>
      </c>
      <c r="G353" s="39"/>
      <c r="H353" s="39">
        <v>4</v>
      </c>
      <c r="I353" s="347">
        <v>10</v>
      </c>
      <c r="J353" s="347">
        <v>11</v>
      </c>
      <c r="K353" s="347">
        <v>12</v>
      </c>
      <c r="L353" s="347"/>
      <c r="M353" s="347"/>
      <c r="N353" s="161">
        <f t="shared" si="65"/>
        <v>3</v>
      </c>
      <c r="O353" s="237">
        <v>11</v>
      </c>
      <c r="P353" s="237">
        <v>28</v>
      </c>
      <c r="Q353" s="160">
        <f t="shared" si="67"/>
        <v>15</v>
      </c>
      <c r="R353" s="160">
        <f t="shared" si="62"/>
        <v>45</v>
      </c>
      <c r="S353" s="162">
        <f t="shared" si="63"/>
        <v>1</v>
      </c>
      <c r="T353" s="163"/>
      <c r="U353" s="248">
        <f t="shared" si="64"/>
        <v>45</v>
      </c>
      <c r="V353" s="162" t="s">
        <v>433</v>
      </c>
      <c r="W353" s="241">
        <v>1</v>
      </c>
      <c r="X353" s="162">
        <f t="shared" si="66"/>
        <v>45</v>
      </c>
      <c r="Y353" s="119"/>
      <c r="Z353" s="321"/>
      <c r="AA353" s="121"/>
    </row>
    <row r="354" spans="1:27" s="14" customFormat="1" ht="17.25" customHeight="1">
      <c r="A354" s="355"/>
      <c r="B354" s="357" t="s">
        <v>731</v>
      </c>
      <c r="C354" s="354">
        <v>1</v>
      </c>
      <c r="D354" s="356" t="s">
        <v>471</v>
      </c>
      <c r="E354" s="360" t="s">
        <v>726</v>
      </c>
      <c r="F354" s="359">
        <v>3</v>
      </c>
      <c r="G354" s="39"/>
      <c r="H354" s="39">
        <v>3</v>
      </c>
      <c r="I354" s="347">
        <v>10</v>
      </c>
      <c r="J354" s="347">
        <v>11</v>
      </c>
      <c r="K354" s="347">
        <v>12</v>
      </c>
      <c r="L354" s="347"/>
      <c r="M354" s="347"/>
      <c r="N354" s="161">
        <f t="shared" si="65"/>
        <v>3</v>
      </c>
      <c r="O354" s="237">
        <v>11</v>
      </c>
      <c r="P354" s="237">
        <v>28</v>
      </c>
      <c r="Q354" s="160">
        <f t="shared" si="67"/>
        <v>15</v>
      </c>
      <c r="R354" s="160">
        <f t="shared" si="62"/>
        <v>45</v>
      </c>
      <c r="S354" s="162">
        <f t="shared" si="63"/>
        <v>1</v>
      </c>
      <c r="T354" s="163"/>
      <c r="U354" s="248">
        <f t="shared" si="64"/>
        <v>45</v>
      </c>
      <c r="V354" s="162" t="s">
        <v>433</v>
      </c>
      <c r="W354" s="241">
        <v>1</v>
      </c>
      <c r="X354" s="162">
        <f t="shared" si="66"/>
        <v>45</v>
      </c>
      <c r="Y354" s="119"/>
      <c r="Z354" s="321"/>
      <c r="AA354" s="121"/>
    </row>
    <row r="355" spans="1:27" s="14" customFormat="1" ht="17.25" customHeight="1">
      <c r="A355" s="355"/>
      <c r="B355" s="357" t="s">
        <v>732</v>
      </c>
      <c r="C355" s="354">
        <v>1</v>
      </c>
      <c r="D355" s="356" t="s">
        <v>518</v>
      </c>
      <c r="E355" s="360" t="s">
        <v>726</v>
      </c>
      <c r="F355" s="359">
        <v>3</v>
      </c>
      <c r="G355" s="39"/>
      <c r="H355" s="39">
        <v>5</v>
      </c>
      <c r="I355" s="347">
        <v>1</v>
      </c>
      <c r="J355" s="347">
        <v>2</v>
      </c>
      <c r="K355" s="347">
        <v>3</v>
      </c>
      <c r="L355" s="347"/>
      <c r="M355" s="347"/>
      <c r="N355" s="161">
        <f t="shared" si="65"/>
        <v>3</v>
      </c>
      <c r="O355" s="237">
        <v>11</v>
      </c>
      <c r="P355" s="237">
        <v>28</v>
      </c>
      <c r="Q355" s="160">
        <f t="shared" si="67"/>
        <v>15</v>
      </c>
      <c r="R355" s="160">
        <f t="shared" si="62"/>
        <v>45</v>
      </c>
      <c r="S355" s="162">
        <f t="shared" si="63"/>
        <v>1</v>
      </c>
      <c r="T355" s="163"/>
      <c r="U355" s="248">
        <f t="shared" si="64"/>
        <v>45</v>
      </c>
      <c r="V355" s="162" t="s">
        <v>433</v>
      </c>
      <c r="W355" s="241">
        <v>1</v>
      </c>
      <c r="X355" s="162">
        <f t="shared" si="66"/>
        <v>45</v>
      </c>
      <c r="Y355" s="119"/>
      <c r="Z355" s="321"/>
      <c r="AA355" s="121"/>
    </row>
    <row r="356" spans="1:27" s="14" customFormat="1" ht="17.25" customHeight="1">
      <c r="A356" s="355"/>
      <c r="B356" s="357" t="s">
        <v>733</v>
      </c>
      <c r="C356" s="354">
        <v>1</v>
      </c>
      <c r="D356" s="356" t="s">
        <v>471</v>
      </c>
      <c r="E356" s="360" t="s">
        <v>726</v>
      </c>
      <c r="F356" s="359">
        <v>3</v>
      </c>
      <c r="G356" s="39"/>
      <c r="H356" s="39">
        <v>3</v>
      </c>
      <c r="I356" s="347">
        <v>7</v>
      </c>
      <c r="J356" s="347">
        <v>8</v>
      </c>
      <c r="K356" s="347">
        <v>9</v>
      </c>
      <c r="L356" s="347"/>
      <c r="M356" s="347"/>
      <c r="N356" s="161">
        <f t="shared" si="65"/>
        <v>3</v>
      </c>
      <c r="O356" s="237">
        <v>11</v>
      </c>
      <c r="P356" s="237">
        <v>28</v>
      </c>
      <c r="Q356" s="160">
        <f t="shared" si="67"/>
        <v>15</v>
      </c>
      <c r="R356" s="160">
        <f t="shared" si="62"/>
        <v>45</v>
      </c>
      <c r="S356" s="162">
        <f t="shared" si="63"/>
        <v>1</v>
      </c>
      <c r="T356" s="163"/>
      <c r="U356" s="248">
        <f t="shared" si="64"/>
        <v>45</v>
      </c>
      <c r="V356" s="162" t="s">
        <v>433</v>
      </c>
      <c r="W356" s="241">
        <v>1</v>
      </c>
      <c r="X356" s="162">
        <f t="shared" si="66"/>
        <v>45</v>
      </c>
      <c r="Y356" s="119"/>
      <c r="Z356" s="321"/>
      <c r="AA356" s="121"/>
    </row>
    <row r="357" spans="1:27" s="14" customFormat="1" ht="17.25" customHeight="1">
      <c r="A357" s="355"/>
      <c r="B357" s="357" t="s">
        <v>734</v>
      </c>
      <c r="C357" s="354">
        <v>1</v>
      </c>
      <c r="D357" s="356" t="s">
        <v>735</v>
      </c>
      <c r="E357" s="360" t="s">
        <v>726</v>
      </c>
      <c r="F357" s="359">
        <v>3</v>
      </c>
      <c r="G357" s="39">
        <v>4</v>
      </c>
      <c r="H357" s="39"/>
      <c r="I357" s="347">
        <v>10</v>
      </c>
      <c r="J357" s="347">
        <v>11</v>
      </c>
      <c r="K357" s="347">
        <v>12</v>
      </c>
      <c r="L357" s="347"/>
      <c r="M357" s="347"/>
      <c r="N357" s="161">
        <f t="shared" si="65"/>
        <v>3</v>
      </c>
      <c r="O357" s="237">
        <v>11</v>
      </c>
      <c r="P357" s="237">
        <v>28</v>
      </c>
      <c r="Q357" s="160">
        <f>P357-O357+1+IF(O357=11,-3)</f>
        <v>15</v>
      </c>
      <c r="R357" s="160">
        <f t="shared" si="62"/>
        <v>45</v>
      </c>
      <c r="S357" s="162">
        <f t="shared" si="63"/>
        <v>1</v>
      </c>
      <c r="T357" s="163"/>
      <c r="U357" s="248">
        <f t="shared" si="64"/>
        <v>45</v>
      </c>
      <c r="V357" s="162" t="s">
        <v>433</v>
      </c>
      <c r="W357" s="241">
        <v>1</v>
      </c>
      <c r="X357" s="162">
        <f t="shared" si="66"/>
        <v>45</v>
      </c>
      <c r="Y357" s="119"/>
      <c r="Z357" s="321"/>
      <c r="AA357" s="121"/>
    </row>
    <row r="358" spans="1:27" s="14" customFormat="1" ht="17.25" customHeight="1">
      <c r="A358" s="355"/>
      <c r="B358" s="357" t="s">
        <v>736</v>
      </c>
      <c r="C358" s="354">
        <v>1</v>
      </c>
      <c r="D358" s="356" t="s">
        <v>735</v>
      </c>
      <c r="E358" s="360" t="s">
        <v>726</v>
      </c>
      <c r="F358" s="359">
        <v>3</v>
      </c>
      <c r="G358" s="39">
        <v>6</v>
      </c>
      <c r="H358" s="39"/>
      <c r="I358" s="347">
        <v>7</v>
      </c>
      <c r="J358" s="347">
        <v>8</v>
      </c>
      <c r="K358" s="347">
        <v>9</v>
      </c>
      <c r="L358" s="347"/>
      <c r="M358" s="347"/>
      <c r="N358" s="161">
        <f t="shared" si="65"/>
        <v>3</v>
      </c>
      <c r="O358" s="237">
        <v>11</v>
      </c>
      <c r="P358" s="237">
        <v>28</v>
      </c>
      <c r="Q358" s="160">
        <f t="shared" ref="Q358:Q363" si="68">P358-O358+1+IF(O358=11,-3)</f>
        <v>15</v>
      </c>
      <c r="R358" s="160">
        <f t="shared" si="62"/>
        <v>45</v>
      </c>
      <c r="S358" s="162">
        <f t="shared" si="63"/>
        <v>1</v>
      </c>
      <c r="T358" s="163"/>
      <c r="U358" s="248">
        <f t="shared" si="64"/>
        <v>45</v>
      </c>
      <c r="V358" s="162" t="s">
        <v>433</v>
      </c>
      <c r="W358" s="241">
        <v>1</v>
      </c>
      <c r="X358" s="162">
        <f t="shared" si="66"/>
        <v>45</v>
      </c>
      <c r="Y358" s="119"/>
      <c r="Z358" s="321"/>
      <c r="AA358" s="121"/>
    </row>
    <row r="359" spans="1:27" s="14" customFormat="1" ht="17.25" customHeight="1">
      <c r="A359" s="355"/>
      <c r="B359" s="357" t="s">
        <v>737</v>
      </c>
      <c r="C359" s="354">
        <v>1</v>
      </c>
      <c r="D359" s="356" t="s">
        <v>735</v>
      </c>
      <c r="E359" s="360" t="s">
        <v>726</v>
      </c>
      <c r="F359" s="359">
        <v>3</v>
      </c>
      <c r="G359" s="39">
        <v>2</v>
      </c>
      <c r="H359" s="39"/>
      <c r="I359" s="347">
        <v>10</v>
      </c>
      <c r="J359" s="347">
        <v>11</v>
      </c>
      <c r="K359" s="347">
        <v>12</v>
      </c>
      <c r="L359" s="347"/>
      <c r="M359" s="347"/>
      <c r="N359" s="161">
        <f t="shared" si="65"/>
        <v>3</v>
      </c>
      <c r="O359" s="237">
        <v>11</v>
      </c>
      <c r="P359" s="237">
        <v>28</v>
      </c>
      <c r="Q359" s="160">
        <f t="shared" si="68"/>
        <v>15</v>
      </c>
      <c r="R359" s="160">
        <f t="shared" si="62"/>
        <v>45</v>
      </c>
      <c r="S359" s="162">
        <f t="shared" si="63"/>
        <v>1</v>
      </c>
      <c r="T359" s="163"/>
      <c r="U359" s="248">
        <f t="shared" si="64"/>
        <v>45</v>
      </c>
      <c r="V359" s="162" t="s">
        <v>433</v>
      </c>
      <c r="W359" s="241">
        <v>1</v>
      </c>
      <c r="X359" s="162">
        <f t="shared" si="66"/>
        <v>45</v>
      </c>
      <c r="Y359" s="119"/>
      <c r="Z359" s="321"/>
      <c r="AA359" s="121"/>
    </row>
    <row r="360" spans="1:27" s="14" customFormat="1" ht="17.25" customHeight="1">
      <c r="A360" s="355"/>
      <c r="B360" s="357" t="s">
        <v>738</v>
      </c>
      <c r="C360" s="354">
        <v>1</v>
      </c>
      <c r="D360" s="356" t="s">
        <v>735</v>
      </c>
      <c r="E360" s="360" t="s">
        <v>726</v>
      </c>
      <c r="F360" s="359">
        <v>3</v>
      </c>
      <c r="G360" s="39">
        <v>2</v>
      </c>
      <c r="H360" s="39"/>
      <c r="I360" s="347">
        <v>7</v>
      </c>
      <c r="J360" s="347">
        <v>8</v>
      </c>
      <c r="K360" s="347">
        <v>9</v>
      </c>
      <c r="L360" s="347"/>
      <c r="M360" s="347"/>
      <c r="N360" s="161">
        <f t="shared" si="65"/>
        <v>3</v>
      </c>
      <c r="O360" s="237">
        <v>11</v>
      </c>
      <c r="P360" s="237">
        <v>28</v>
      </c>
      <c r="Q360" s="160">
        <f t="shared" si="68"/>
        <v>15</v>
      </c>
      <c r="R360" s="160">
        <f t="shared" si="62"/>
        <v>45</v>
      </c>
      <c r="S360" s="162">
        <f t="shared" si="63"/>
        <v>1</v>
      </c>
      <c r="T360" s="163"/>
      <c r="U360" s="248">
        <f t="shared" si="64"/>
        <v>45</v>
      </c>
      <c r="V360" s="162" t="s">
        <v>433</v>
      </c>
      <c r="W360" s="241">
        <v>1</v>
      </c>
      <c r="X360" s="162">
        <f t="shared" si="66"/>
        <v>45</v>
      </c>
      <c r="Y360" s="119"/>
      <c r="Z360" s="321"/>
      <c r="AA360" s="121"/>
    </row>
    <row r="361" spans="1:27" s="14" customFormat="1" ht="17.25" customHeight="1">
      <c r="A361" s="355"/>
      <c r="B361" s="357" t="s">
        <v>739</v>
      </c>
      <c r="C361" s="354">
        <v>1</v>
      </c>
      <c r="D361" s="356" t="s">
        <v>518</v>
      </c>
      <c r="E361" s="360" t="s">
        <v>726</v>
      </c>
      <c r="F361" s="359">
        <v>3</v>
      </c>
      <c r="G361" s="39"/>
      <c r="H361" s="39">
        <v>5</v>
      </c>
      <c r="I361" s="347">
        <v>4</v>
      </c>
      <c r="J361" s="347">
        <v>5</v>
      </c>
      <c r="K361" s="347">
        <v>6</v>
      </c>
      <c r="L361" s="347"/>
      <c r="M361" s="347"/>
      <c r="N361" s="161">
        <f t="shared" si="65"/>
        <v>3</v>
      </c>
      <c r="O361" s="237">
        <v>11</v>
      </c>
      <c r="P361" s="237">
        <v>28</v>
      </c>
      <c r="Q361" s="160">
        <f t="shared" si="68"/>
        <v>15</v>
      </c>
      <c r="R361" s="160">
        <f t="shared" si="62"/>
        <v>45</v>
      </c>
      <c r="S361" s="162">
        <f t="shared" si="63"/>
        <v>1</v>
      </c>
      <c r="T361" s="163"/>
      <c r="U361" s="248">
        <f t="shared" si="64"/>
        <v>45</v>
      </c>
      <c r="V361" s="162" t="s">
        <v>433</v>
      </c>
      <c r="W361" s="241">
        <v>1</v>
      </c>
      <c r="X361" s="162">
        <f t="shared" si="66"/>
        <v>45</v>
      </c>
      <c r="Y361" s="119"/>
      <c r="Z361" s="321"/>
      <c r="AA361" s="121"/>
    </row>
    <row r="362" spans="1:27" s="14" customFormat="1" ht="17.25" customHeight="1">
      <c r="A362" s="355"/>
      <c r="B362" s="357" t="s">
        <v>740</v>
      </c>
      <c r="C362" s="354">
        <v>1</v>
      </c>
      <c r="D362" s="356" t="s">
        <v>735</v>
      </c>
      <c r="E362" s="360" t="s">
        <v>726</v>
      </c>
      <c r="F362" s="359">
        <v>3</v>
      </c>
      <c r="G362" s="39">
        <v>4</v>
      </c>
      <c r="H362" s="39"/>
      <c r="I362" s="347">
        <v>7</v>
      </c>
      <c r="J362" s="347">
        <v>8</v>
      </c>
      <c r="K362" s="347">
        <v>9</v>
      </c>
      <c r="L362" s="347"/>
      <c r="M362" s="347"/>
      <c r="N362" s="161">
        <f>COUNTIF(I362:M362,"&gt;=1")+IF(I362="C1.1",3)+IF(J362="C1.2",3)+IF(K362="C3",5)+IF(I362="C2.1",3)+IF(J362="C2.2",3)+IF(I362="C1",6)+IF(J362="C2",6)+IF(I362="C.1",5)+IF(J362="C.2",5)</f>
        <v>3</v>
      </c>
      <c r="O362" s="237">
        <v>11</v>
      </c>
      <c r="P362" s="237">
        <v>28</v>
      </c>
      <c r="Q362" s="160">
        <f>P362-O362+1+IF(O362=11,-3)</f>
        <v>15</v>
      </c>
      <c r="R362" s="160">
        <f>Q362*N362*S362</f>
        <v>45</v>
      </c>
      <c r="S362" s="162">
        <f>COUNTIF(G362:H362,"&gt;1")</f>
        <v>1</v>
      </c>
      <c r="T362" s="163"/>
      <c r="U362" s="248">
        <f>ROUND(IF(V362="TH",R362*0.75),1)+IF(V362="LT",R362)</f>
        <v>45</v>
      </c>
      <c r="V362" s="162" t="s">
        <v>433</v>
      </c>
      <c r="W362" s="241">
        <v>1</v>
      </c>
      <c r="X362" s="162">
        <f>W362*U362</f>
        <v>45</v>
      </c>
      <c r="Y362" s="119"/>
      <c r="Z362" s="321"/>
      <c r="AA362" s="121"/>
    </row>
    <row r="363" spans="1:27" s="14" customFormat="1" ht="17.25" customHeight="1">
      <c r="A363" s="355"/>
      <c r="B363" s="357" t="s">
        <v>741</v>
      </c>
      <c r="C363" s="354">
        <v>1</v>
      </c>
      <c r="D363" s="356" t="s">
        <v>471</v>
      </c>
      <c r="E363" s="360" t="s">
        <v>726</v>
      </c>
      <c r="F363" s="359">
        <v>3</v>
      </c>
      <c r="G363" s="39">
        <v>6</v>
      </c>
      <c r="H363" s="39"/>
      <c r="I363" s="347">
        <v>10</v>
      </c>
      <c r="J363" s="347">
        <v>11</v>
      </c>
      <c r="K363" s="347">
        <v>12</v>
      </c>
      <c r="L363" s="347"/>
      <c r="M363" s="347"/>
      <c r="N363" s="161">
        <f t="shared" si="65"/>
        <v>3</v>
      </c>
      <c r="O363" s="237">
        <v>11</v>
      </c>
      <c r="P363" s="237">
        <v>28</v>
      </c>
      <c r="Q363" s="160">
        <f t="shared" si="68"/>
        <v>15</v>
      </c>
      <c r="R363" s="160">
        <f t="shared" si="62"/>
        <v>45</v>
      </c>
      <c r="S363" s="162">
        <f t="shared" si="63"/>
        <v>1</v>
      </c>
      <c r="T363" s="163"/>
      <c r="U363" s="248">
        <f t="shared" si="64"/>
        <v>45</v>
      </c>
      <c r="V363" s="162" t="s">
        <v>433</v>
      </c>
      <c r="W363" s="241">
        <v>1</v>
      </c>
      <c r="X363" s="162">
        <f t="shared" si="66"/>
        <v>45</v>
      </c>
      <c r="Y363" s="119"/>
      <c r="Z363" s="321"/>
      <c r="AA363" s="121"/>
    </row>
    <row r="364" spans="1:27" s="14" customFormat="1" ht="17.25" customHeight="1">
      <c r="A364" s="355"/>
      <c r="B364" s="357"/>
      <c r="C364" s="354"/>
      <c r="D364" s="356"/>
      <c r="E364" s="360"/>
      <c r="F364" s="359"/>
      <c r="G364" s="39"/>
      <c r="H364" s="39"/>
      <c r="I364" s="347"/>
      <c r="J364" s="347"/>
      <c r="K364" s="347"/>
      <c r="L364" s="347"/>
      <c r="M364" s="347"/>
      <c r="N364" s="161"/>
      <c r="O364" s="237"/>
      <c r="P364" s="237"/>
      <c r="Q364" s="160"/>
      <c r="R364" s="160"/>
      <c r="S364" s="162"/>
      <c r="T364" s="163"/>
      <c r="U364" s="248"/>
      <c r="V364" s="162"/>
      <c r="W364" s="241"/>
      <c r="X364" s="162"/>
      <c r="Y364" s="119"/>
      <c r="Z364" s="321"/>
      <c r="AA364" s="121"/>
    </row>
    <row r="365" spans="1:27" s="14" customFormat="1" ht="17.25" customHeight="1">
      <c r="A365" s="355"/>
      <c r="B365" s="357"/>
      <c r="C365" s="354"/>
      <c r="D365" s="356"/>
      <c r="E365" s="360"/>
      <c r="F365" s="359"/>
      <c r="G365" s="39"/>
      <c r="H365" s="39"/>
      <c r="I365" s="347"/>
      <c r="J365" s="347"/>
      <c r="K365" s="347"/>
      <c r="L365" s="347"/>
      <c r="M365" s="347"/>
      <c r="N365" s="161"/>
      <c r="O365" s="237"/>
      <c r="P365" s="237"/>
      <c r="Q365" s="160"/>
      <c r="R365" s="160"/>
      <c r="S365" s="162"/>
      <c r="T365" s="163"/>
      <c r="U365" s="248"/>
      <c r="V365" s="162"/>
      <c r="W365" s="241"/>
      <c r="X365" s="162"/>
      <c r="Y365" s="119"/>
      <c r="Z365" s="321"/>
      <c r="AA365" s="121"/>
    </row>
    <row r="366" spans="1:27" s="14" customFormat="1" ht="17.25" customHeight="1">
      <c r="A366" s="355"/>
      <c r="B366" s="357"/>
      <c r="C366" s="354"/>
      <c r="D366" s="356"/>
      <c r="E366" s="360"/>
      <c r="F366" s="359"/>
      <c r="G366" s="39"/>
      <c r="H366" s="39"/>
      <c r="I366" s="347"/>
      <c r="J366" s="347"/>
      <c r="K366" s="347"/>
      <c r="L366" s="347"/>
      <c r="M366" s="347"/>
      <c r="N366" s="161"/>
      <c r="O366" s="237"/>
      <c r="P366" s="237"/>
      <c r="Q366" s="160"/>
      <c r="R366" s="160"/>
      <c r="S366" s="162"/>
      <c r="T366" s="163"/>
      <c r="U366" s="248"/>
      <c r="V366" s="162"/>
      <c r="W366" s="241"/>
      <c r="X366" s="162"/>
      <c r="Y366" s="119"/>
      <c r="Z366" s="321"/>
      <c r="AA366" s="121"/>
    </row>
    <row r="367" spans="1:27" s="14" customFormat="1" ht="17.25" customHeight="1">
      <c r="A367" s="355" t="s">
        <v>635</v>
      </c>
      <c r="B367" s="357" t="s">
        <v>725</v>
      </c>
      <c r="C367" s="354">
        <v>1</v>
      </c>
      <c r="D367" s="356" t="s">
        <v>30</v>
      </c>
      <c r="E367" s="360" t="s">
        <v>636</v>
      </c>
      <c r="F367" s="359">
        <v>1</v>
      </c>
      <c r="G367" s="39">
        <v>2</v>
      </c>
      <c r="H367" s="39"/>
      <c r="I367" s="347" t="s">
        <v>467</v>
      </c>
      <c r="J367" s="347" t="s">
        <v>565</v>
      </c>
      <c r="K367" s="347"/>
      <c r="L367" s="347"/>
      <c r="M367" s="347"/>
      <c r="N367" s="161">
        <f>COUNTIF(I367:M367,"&gt;=1")+IF(I367="C1.1",3)+IF(J367="C1.2",3)+IF(K367="C3",5)+IF(I367="C2.1",3)+IF(J367="C2.2",3)+IF(I367="C1",6)+IF(J367="C2",6)+IF(I367="C.1",5)+IF(J367="C.2",5)</f>
        <v>12</v>
      </c>
      <c r="O367" s="237">
        <v>17</v>
      </c>
      <c r="P367" s="237">
        <v>21</v>
      </c>
      <c r="Q367" s="160">
        <f>P367-O367+1+IF(O367=20,-3)</f>
        <v>5</v>
      </c>
      <c r="R367" s="160">
        <f>Q367*N367*S367</f>
        <v>60</v>
      </c>
      <c r="S367" s="162">
        <f>COUNTIF(G367:H367,"&gt;1")</f>
        <v>1</v>
      </c>
      <c r="T367" s="163"/>
      <c r="U367" s="248">
        <f>ROUND(IF(V367="TH",R367*0.75),1)+IF(V367="LT",R367)</f>
        <v>45</v>
      </c>
      <c r="V367" s="241" t="s">
        <v>434</v>
      </c>
      <c r="W367" s="241">
        <v>1</v>
      </c>
      <c r="X367" s="162">
        <f>W367*U367</f>
        <v>45</v>
      </c>
      <c r="Y367" s="119"/>
      <c r="Z367" s="321"/>
      <c r="AA367" s="121"/>
    </row>
    <row r="368" spans="1:27" s="14" customFormat="1" ht="17.25" customHeight="1">
      <c r="A368" s="355" t="s">
        <v>635</v>
      </c>
      <c r="B368" s="357" t="s">
        <v>727</v>
      </c>
      <c r="C368" s="354">
        <v>1</v>
      </c>
      <c r="D368" s="356" t="s">
        <v>30</v>
      </c>
      <c r="E368" s="360" t="s">
        <v>636</v>
      </c>
      <c r="F368" s="359">
        <v>1</v>
      </c>
      <c r="G368" s="39"/>
      <c r="H368" s="39">
        <v>3</v>
      </c>
      <c r="I368" s="347" t="s">
        <v>467</v>
      </c>
      <c r="J368" s="347" t="s">
        <v>565</v>
      </c>
      <c r="K368" s="347"/>
      <c r="L368" s="347"/>
      <c r="M368" s="347"/>
      <c r="N368" s="161">
        <f t="shared" ref="N368:N406" si="69">COUNTIF(I368:M368,"&gt;=1")+IF(I368="C1.1",3)+IF(J368="C1.2",3)+IF(K368="C3",5)+IF(I368="C2.1",3)+IF(J368="C2.2",3)+IF(I368="C1",6)+IF(J368="C2",6)+IF(I368="C.1",5)+IF(J368="C.2",5)</f>
        <v>12</v>
      </c>
      <c r="O368" s="237">
        <v>12</v>
      </c>
      <c r="P368" s="237">
        <v>16</v>
      </c>
      <c r="Q368" s="160">
        <f t="shared" ref="Q368:Q387" si="70">P368-O368+1+IF(O368=20,-3)</f>
        <v>5</v>
      </c>
      <c r="R368" s="160">
        <f t="shared" ref="R368:R406" si="71">Q368*N368*S368</f>
        <v>60</v>
      </c>
      <c r="S368" s="162">
        <f t="shared" ref="S368:S406" si="72">COUNTIF(G368:H368,"&gt;1")</f>
        <v>1</v>
      </c>
      <c r="T368" s="163"/>
      <c r="U368" s="248">
        <f t="shared" ref="U368:U406" si="73">ROUND(IF(V368="TH",R368*0.75),1)+IF(V368="LT",R368)</f>
        <v>45</v>
      </c>
      <c r="V368" s="241" t="s">
        <v>434</v>
      </c>
      <c r="W368" s="241">
        <v>1</v>
      </c>
      <c r="X368" s="162">
        <f t="shared" ref="X368:X406" si="74">W368*U368</f>
        <v>45</v>
      </c>
      <c r="Y368" s="119"/>
      <c r="Z368" s="321"/>
      <c r="AA368" s="121"/>
    </row>
    <row r="369" spans="1:27" s="14" customFormat="1" ht="17.25" customHeight="1">
      <c r="A369" s="355" t="s">
        <v>635</v>
      </c>
      <c r="B369" s="357" t="s">
        <v>728</v>
      </c>
      <c r="C369" s="354">
        <v>1</v>
      </c>
      <c r="D369" s="356" t="s">
        <v>43</v>
      </c>
      <c r="E369" s="360" t="s">
        <v>636</v>
      </c>
      <c r="F369" s="359">
        <v>1</v>
      </c>
      <c r="G369" s="39">
        <v>2</v>
      </c>
      <c r="H369" s="39"/>
      <c r="I369" s="347" t="s">
        <v>467</v>
      </c>
      <c r="J369" s="347" t="s">
        <v>565</v>
      </c>
      <c r="K369" s="347"/>
      <c r="L369" s="347"/>
      <c r="M369" s="347"/>
      <c r="N369" s="161">
        <f>COUNTIF(I369:M369,"&gt;=1")+IF(I369="C1.1",3)+IF(J369="C1.2",3)+IF(K369="C3",5)+IF(I369="C2.1",3)+IF(J369="C2.2",3)+IF(I369="C1",6)+IF(J369="C2",6)+IF(I369="C.1",5)+IF(J369="C.2",5)</f>
        <v>12</v>
      </c>
      <c r="O369" s="237">
        <v>25</v>
      </c>
      <c r="P369" s="237">
        <v>29</v>
      </c>
      <c r="Q369" s="160">
        <f>P369-O369+1+IF(O369=20,-3)</f>
        <v>5</v>
      </c>
      <c r="R369" s="160">
        <f>Q369*N369*S369</f>
        <v>60</v>
      </c>
      <c r="S369" s="162">
        <f>COUNTIF(G369:H369,"&gt;1")</f>
        <v>1</v>
      </c>
      <c r="T369" s="163"/>
      <c r="U369" s="248">
        <f>ROUND(IF(V369="TH",R369*0.75),1)+IF(V369="LT",R369)</f>
        <v>45</v>
      </c>
      <c r="V369" s="241" t="s">
        <v>434</v>
      </c>
      <c r="W369" s="241">
        <v>1</v>
      </c>
      <c r="X369" s="162">
        <f>W369*U369</f>
        <v>45</v>
      </c>
      <c r="Y369" s="119"/>
      <c r="Z369" s="321"/>
      <c r="AA369" s="121"/>
    </row>
    <row r="370" spans="1:27" s="14" customFormat="1" ht="17.25" customHeight="1">
      <c r="A370" s="355" t="s">
        <v>635</v>
      </c>
      <c r="B370" s="357" t="s">
        <v>729</v>
      </c>
      <c r="C370" s="354">
        <v>1</v>
      </c>
      <c r="D370" s="356" t="s">
        <v>742</v>
      </c>
      <c r="E370" s="360" t="s">
        <v>636</v>
      </c>
      <c r="F370" s="359">
        <v>1</v>
      </c>
      <c r="G370" s="39"/>
      <c r="H370" s="39">
        <v>7</v>
      </c>
      <c r="I370" s="347" t="s">
        <v>467</v>
      </c>
      <c r="J370" s="347" t="s">
        <v>565</v>
      </c>
      <c r="K370" s="347"/>
      <c r="L370" s="347"/>
      <c r="M370" s="347"/>
      <c r="N370" s="161">
        <f t="shared" si="69"/>
        <v>12</v>
      </c>
      <c r="O370" s="237">
        <v>12</v>
      </c>
      <c r="P370" s="237">
        <v>16</v>
      </c>
      <c r="Q370" s="160">
        <f t="shared" si="70"/>
        <v>5</v>
      </c>
      <c r="R370" s="160">
        <f t="shared" si="71"/>
        <v>60</v>
      </c>
      <c r="S370" s="162">
        <f t="shared" si="72"/>
        <v>1</v>
      </c>
      <c r="T370" s="163"/>
      <c r="U370" s="248">
        <f t="shared" si="73"/>
        <v>45</v>
      </c>
      <c r="V370" s="241" t="s">
        <v>434</v>
      </c>
      <c r="W370" s="241">
        <v>1</v>
      </c>
      <c r="X370" s="162">
        <f t="shared" si="74"/>
        <v>45</v>
      </c>
      <c r="Y370" s="119"/>
      <c r="Z370" s="321"/>
      <c r="AA370" s="121"/>
    </row>
    <row r="371" spans="1:27" s="14" customFormat="1" ht="17.25" customHeight="1">
      <c r="A371" s="355" t="s">
        <v>635</v>
      </c>
      <c r="B371" s="357" t="s">
        <v>730</v>
      </c>
      <c r="C371" s="354">
        <v>1</v>
      </c>
      <c r="D371" s="356" t="s">
        <v>44</v>
      </c>
      <c r="E371" s="360" t="s">
        <v>636</v>
      </c>
      <c r="F371" s="359">
        <v>1</v>
      </c>
      <c r="G371" s="39">
        <v>6</v>
      </c>
      <c r="H371" s="39"/>
      <c r="I371" s="347" t="s">
        <v>467</v>
      </c>
      <c r="J371" s="347" t="s">
        <v>565</v>
      </c>
      <c r="K371" s="347"/>
      <c r="L371" s="347"/>
      <c r="M371" s="347"/>
      <c r="N371" s="161">
        <f t="shared" si="69"/>
        <v>12</v>
      </c>
      <c r="O371" s="237">
        <v>12</v>
      </c>
      <c r="P371" s="237">
        <v>16</v>
      </c>
      <c r="Q371" s="160">
        <f t="shared" si="70"/>
        <v>5</v>
      </c>
      <c r="R371" s="160">
        <f t="shared" si="71"/>
        <v>60</v>
      </c>
      <c r="S371" s="162">
        <f t="shared" si="72"/>
        <v>1</v>
      </c>
      <c r="T371" s="163"/>
      <c r="U371" s="248">
        <f t="shared" si="73"/>
        <v>45</v>
      </c>
      <c r="V371" s="241" t="s">
        <v>434</v>
      </c>
      <c r="W371" s="241">
        <v>1</v>
      </c>
      <c r="X371" s="162">
        <f t="shared" si="74"/>
        <v>45</v>
      </c>
      <c r="Y371" s="119"/>
      <c r="Z371" s="321"/>
      <c r="AA371" s="121"/>
    </row>
    <row r="372" spans="1:27" s="14" customFormat="1" ht="16.5" customHeight="1">
      <c r="A372" s="355" t="s">
        <v>635</v>
      </c>
      <c r="B372" s="357" t="s">
        <v>731</v>
      </c>
      <c r="C372" s="354">
        <v>1</v>
      </c>
      <c r="D372" s="356" t="s">
        <v>43</v>
      </c>
      <c r="E372" s="360" t="s">
        <v>636</v>
      </c>
      <c r="F372" s="359">
        <v>1</v>
      </c>
      <c r="G372" s="39"/>
      <c r="H372" s="39">
        <v>5</v>
      </c>
      <c r="I372" s="347" t="s">
        <v>467</v>
      </c>
      <c r="J372" s="347" t="s">
        <v>565</v>
      </c>
      <c r="K372" s="347"/>
      <c r="L372" s="347"/>
      <c r="M372" s="347"/>
      <c r="N372" s="161">
        <f t="shared" si="69"/>
        <v>12</v>
      </c>
      <c r="O372" s="237">
        <v>12</v>
      </c>
      <c r="P372" s="237">
        <v>16</v>
      </c>
      <c r="Q372" s="160">
        <f t="shared" si="70"/>
        <v>5</v>
      </c>
      <c r="R372" s="160">
        <f t="shared" si="71"/>
        <v>60</v>
      </c>
      <c r="S372" s="162">
        <f t="shared" si="72"/>
        <v>1</v>
      </c>
      <c r="T372" s="163"/>
      <c r="U372" s="248">
        <f t="shared" si="73"/>
        <v>45</v>
      </c>
      <c r="V372" s="241" t="s">
        <v>434</v>
      </c>
      <c r="W372" s="241">
        <v>1</v>
      </c>
      <c r="X372" s="162">
        <f t="shared" si="74"/>
        <v>45</v>
      </c>
      <c r="Y372" s="119"/>
      <c r="Z372" s="321"/>
      <c r="AA372" s="121"/>
    </row>
    <row r="373" spans="1:27" s="14" customFormat="1" ht="16.5" customHeight="1">
      <c r="A373" s="355" t="s">
        <v>635</v>
      </c>
      <c r="B373" s="357" t="s">
        <v>732</v>
      </c>
      <c r="C373" s="354">
        <v>1</v>
      </c>
      <c r="D373" s="356" t="s">
        <v>742</v>
      </c>
      <c r="E373" s="360" t="s">
        <v>636</v>
      </c>
      <c r="F373" s="359">
        <v>1</v>
      </c>
      <c r="G373" s="39"/>
      <c r="H373" s="39">
        <v>7</v>
      </c>
      <c r="I373" s="347" t="s">
        <v>467</v>
      </c>
      <c r="J373" s="347" t="s">
        <v>565</v>
      </c>
      <c r="K373" s="347"/>
      <c r="L373" s="347"/>
      <c r="M373" s="347"/>
      <c r="N373" s="161">
        <f t="shared" si="69"/>
        <v>12</v>
      </c>
      <c r="O373" s="237">
        <v>17</v>
      </c>
      <c r="P373" s="237">
        <v>21</v>
      </c>
      <c r="Q373" s="160">
        <f t="shared" si="70"/>
        <v>5</v>
      </c>
      <c r="R373" s="160">
        <f t="shared" si="71"/>
        <v>60</v>
      </c>
      <c r="S373" s="162">
        <f t="shared" si="72"/>
        <v>1</v>
      </c>
      <c r="T373" s="163"/>
      <c r="U373" s="248">
        <f t="shared" si="73"/>
        <v>45</v>
      </c>
      <c r="V373" s="241" t="s">
        <v>434</v>
      </c>
      <c r="W373" s="241">
        <v>1</v>
      </c>
      <c r="X373" s="162">
        <f t="shared" si="74"/>
        <v>45</v>
      </c>
      <c r="Y373" s="119"/>
      <c r="Z373" s="321"/>
      <c r="AA373" s="121"/>
    </row>
    <row r="374" spans="1:27" s="14" customFormat="1" ht="16.5" customHeight="1">
      <c r="A374" s="355" t="s">
        <v>635</v>
      </c>
      <c r="B374" s="357" t="s">
        <v>733</v>
      </c>
      <c r="C374" s="354">
        <v>1</v>
      </c>
      <c r="D374" s="356" t="s">
        <v>43</v>
      </c>
      <c r="E374" s="360" t="s">
        <v>636</v>
      </c>
      <c r="F374" s="359">
        <v>1</v>
      </c>
      <c r="G374" s="39"/>
      <c r="H374" s="39">
        <v>5</v>
      </c>
      <c r="I374" s="347" t="s">
        <v>467</v>
      </c>
      <c r="J374" s="347" t="s">
        <v>565</v>
      </c>
      <c r="K374" s="347"/>
      <c r="L374" s="347"/>
      <c r="M374" s="347"/>
      <c r="N374" s="161">
        <f t="shared" si="69"/>
        <v>12</v>
      </c>
      <c r="O374" s="237">
        <v>25</v>
      </c>
      <c r="P374" s="237">
        <v>29</v>
      </c>
      <c r="Q374" s="160">
        <f t="shared" si="70"/>
        <v>5</v>
      </c>
      <c r="R374" s="160">
        <f t="shared" si="71"/>
        <v>60</v>
      </c>
      <c r="S374" s="162">
        <f t="shared" si="72"/>
        <v>1</v>
      </c>
      <c r="T374" s="163"/>
      <c r="U374" s="248">
        <f t="shared" si="73"/>
        <v>45</v>
      </c>
      <c r="V374" s="241" t="s">
        <v>434</v>
      </c>
      <c r="W374" s="241">
        <v>1</v>
      </c>
      <c r="X374" s="162">
        <f t="shared" si="74"/>
        <v>45</v>
      </c>
      <c r="Y374" s="119"/>
      <c r="Z374" s="321"/>
      <c r="AA374" s="121"/>
    </row>
    <row r="375" spans="1:27" s="14" customFormat="1" ht="16.5" customHeight="1">
      <c r="A375" s="355" t="s">
        <v>635</v>
      </c>
      <c r="B375" s="357" t="s">
        <v>734</v>
      </c>
      <c r="C375" s="354">
        <v>1</v>
      </c>
      <c r="D375" s="356" t="s">
        <v>43</v>
      </c>
      <c r="E375" s="360" t="s">
        <v>636</v>
      </c>
      <c r="F375" s="359">
        <v>1</v>
      </c>
      <c r="G375" s="39"/>
      <c r="H375" s="39">
        <v>5</v>
      </c>
      <c r="I375" s="347" t="s">
        <v>467</v>
      </c>
      <c r="J375" s="347" t="s">
        <v>565</v>
      </c>
      <c r="K375" s="347"/>
      <c r="L375" s="347"/>
      <c r="M375" s="347"/>
      <c r="N375" s="161">
        <f t="shared" si="69"/>
        <v>12</v>
      </c>
      <c r="O375" s="237">
        <v>17</v>
      </c>
      <c r="P375" s="237">
        <v>21</v>
      </c>
      <c r="Q375" s="160">
        <f t="shared" si="70"/>
        <v>5</v>
      </c>
      <c r="R375" s="160">
        <f t="shared" si="71"/>
        <v>60</v>
      </c>
      <c r="S375" s="162">
        <f t="shared" si="72"/>
        <v>1</v>
      </c>
      <c r="T375" s="163"/>
      <c r="U375" s="248">
        <f t="shared" si="73"/>
        <v>45</v>
      </c>
      <c r="V375" s="241" t="s">
        <v>434</v>
      </c>
      <c r="W375" s="241">
        <v>1</v>
      </c>
      <c r="X375" s="162">
        <f t="shared" si="74"/>
        <v>45</v>
      </c>
      <c r="Y375" s="119"/>
      <c r="Z375" s="321"/>
      <c r="AA375" s="121"/>
    </row>
    <row r="376" spans="1:27" s="14" customFormat="1" ht="16.5" customHeight="1">
      <c r="A376" s="355" t="s">
        <v>635</v>
      </c>
      <c r="B376" s="357" t="s">
        <v>736</v>
      </c>
      <c r="C376" s="354">
        <v>1</v>
      </c>
      <c r="D376" s="356" t="s">
        <v>742</v>
      </c>
      <c r="E376" s="360" t="s">
        <v>636</v>
      </c>
      <c r="F376" s="359">
        <v>1</v>
      </c>
      <c r="G376" s="39">
        <v>4</v>
      </c>
      <c r="H376" s="39"/>
      <c r="I376" s="347"/>
      <c r="J376" s="347" t="s">
        <v>565</v>
      </c>
      <c r="K376" s="347"/>
      <c r="L376" s="347"/>
      <c r="M376" s="347"/>
      <c r="N376" s="161">
        <f t="shared" si="69"/>
        <v>6</v>
      </c>
      <c r="O376" s="237">
        <v>17</v>
      </c>
      <c r="P376" s="237">
        <v>24</v>
      </c>
      <c r="Q376" s="160">
        <f>P376-O376+1+IF(P376&gt;20,-3)</f>
        <v>5</v>
      </c>
      <c r="R376" s="160">
        <f t="shared" si="71"/>
        <v>30</v>
      </c>
      <c r="S376" s="162">
        <f t="shared" si="72"/>
        <v>1</v>
      </c>
      <c r="T376" s="163"/>
      <c r="U376" s="248">
        <f t="shared" si="73"/>
        <v>22.5</v>
      </c>
      <c r="V376" s="241" t="s">
        <v>434</v>
      </c>
      <c r="W376" s="241">
        <v>1</v>
      </c>
      <c r="X376" s="162">
        <f t="shared" si="74"/>
        <v>22.5</v>
      </c>
      <c r="Y376" s="119"/>
      <c r="Z376" s="321"/>
      <c r="AA376" s="121"/>
    </row>
    <row r="377" spans="1:27" s="14" customFormat="1" ht="16.5" customHeight="1">
      <c r="A377" s="355" t="s">
        <v>635</v>
      </c>
      <c r="B377" s="357" t="s">
        <v>736</v>
      </c>
      <c r="C377" s="354">
        <v>1</v>
      </c>
      <c r="D377" s="356" t="s">
        <v>742</v>
      </c>
      <c r="E377" s="360" t="s">
        <v>636</v>
      </c>
      <c r="F377" s="359">
        <v>1</v>
      </c>
      <c r="G377" s="39">
        <v>4</v>
      </c>
      <c r="H377" s="39"/>
      <c r="I377" s="347"/>
      <c r="J377" s="347"/>
      <c r="K377" s="347" t="s">
        <v>577</v>
      </c>
      <c r="L377" s="347"/>
      <c r="M377" s="347"/>
      <c r="N377" s="161">
        <f t="shared" si="69"/>
        <v>5</v>
      </c>
      <c r="O377" s="237">
        <v>17</v>
      </c>
      <c r="P377" s="237">
        <v>25</v>
      </c>
      <c r="Q377" s="160">
        <f>P377-O377+1+IF(P377&gt;20,-3)</f>
        <v>6</v>
      </c>
      <c r="R377" s="160">
        <f t="shared" si="71"/>
        <v>30</v>
      </c>
      <c r="S377" s="162">
        <f t="shared" si="72"/>
        <v>1</v>
      </c>
      <c r="T377" s="163"/>
      <c r="U377" s="248">
        <f t="shared" si="73"/>
        <v>22.5</v>
      </c>
      <c r="V377" s="241" t="s">
        <v>434</v>
      </c>
      <c r="W377" s="241">
        <v>1</v>
      </c>
      <c r="X377" s="162">
        <f t="shared" si="74"/>
        <v>22.5</v>
      </c>
      <c r="Y377" s="119"/>
      <c r="Z377" s="321"/>
      <c r="AA377" s="121"/>
    </row>
    <row r="378" spans="1:27" s="14" customFormat="1" ht="16.5" customHeight="1">
      <c r="A378" s="355" t="s">
        <v>635</v>
      </c>
      <c r="B378" s="357" t="s">
        <v>737</v>
      </c>
      <c r="C378" s="354">
        <v>1</v>
      </c>
      <c r="D378" s="356" t="s">
        <v>742</v>
      </c>
      <c r="E378" s="360" t="s">
        <v>636</v>
      </c>
      <c r="F378" s="359">
        <v>1</v>
      </c>
      <c r="G378" s="39">
        <v>4</v>
      </c>
      <c r="H378" s="39"/>
      <c r="I378" s="347"/>
      <c r="J378" s="347"/>
      <c r="K378" s="347" t="s">
        <v>577</v>
      </c>
      <c r="L378" s="347"/>
      <c r="M378" s="347"/>
      <c r="N378" s="161">
        <f t="shared" si="69"/>
        <v>5</v>
      </c>
      <c r="O378" s="237">
        <v>26</v>
      </c>
      <c r="P378" s="237">
        <v>29</v>
      </c>
      <c r="Q378" s="160">
        <f t="shared" ref="Q378" si="75">P378-O378+1+IF(O378=20,-3)</f>
        <v>4</v>
      </c>
      <c r="R378" s="160">
        <f t="shared" si="71"/>
        <v>20</v>
      </c>
      <c r="S378" s="162">
        <f t="shared" si="72"/>
        <v>1</v>
      </c>
      <c r="T378" s="163"/>
      <c r="U378" s="248">
        <f t="shared" si="73"/>
        <v>15</v>
      </c>
      <c r="V378" s="241" t="s">
        <v>434</v>
      </c>
      <c r="W378" s="241">
        <v>1</v>
      </c>
      <c r="X378" s="162">
        <f t="shared" si="74"/>
        <v>15</v>
      </c>
      <c r="Y378" s="119"/>
      <c r="Z378" s="321"/>
      <c r="AA378" s="121"/>
    </row>
    <row r="379" spans="1:27" s="14" customFormat="1" ht="16.5" customHeight="1">
      <c r="A379" s="355" t="s">
        <v>635</v>
      </c>
      <c r="B379" s="357" t="s">
        <v>737</v>
      </c>
      <c r="C379" s="354">
        <v>1</v>
      </c>
      <c r="D379" s="356" t="s">
        <v>742</v>
      </c>
      <c r="E379" s="360" t="s">
        <v>636</v>
      </c>
      <c r="F379" s="359">
        <v>1</v>
      </c>
      <c r="G379" s="39"/>
      <c r="H379" s="39">
        <v>7</v>
      </c>
      <c r="I379" s="347"/>
      <c r="J379" s="347"/>
      <c r="K379" s="347" t="s">
        <v>577</v>
      </c>
      <c r="L379" s="347"/>
      <c r="M379" s="347"/>
      <c r="N379" s="161">
        <f t="shared" si="69"/>
        <v>5</v>
      </c>
      <c r="O379" s="237">
        <v>27</v>
      </c>
      <c r="P379" s="237">
        <v>28</v>
      </c>
      <c r="Q379" s="160">
        <f t="shared" si="70"/>
        <v>2</v>
      </c>
      <c r="R379" s="160">
        <f t="shared" si="71"/>
        <v>10</v>
      </c>
      <c r="S379" s="162">
        <f t="shared" si="72"/>
        <v>1</v>
      </c>
      <c r="T379" s="163"/>
      <c r="U379" s="248">
        <f t="shared" si="73"/>
        <v>7.5</v>
      </c>
      <c r="V379" s="241" t="s">
        <v>434</v>
      </c>
      <c r="W379" s="241">
        <v>1</v>
      </c>
      <c r="X379" s="162">
        <f t="shared" si="74"/>
        <v>7.5</v>
      </c>
      <c r="Y379" s="119"/>
      <c r="Z379" s="321"/>
      <c r="AA379" s="121"/>
    </row>
    <row r="380" spans="1:27" s="14" customFormat="1" ht="16.5" customHeight="1">
      <c r="A380" s="355" t="s">
        <v>635</v>
      </c>
      <c r="B380" s="357" t="s">
        <v>738</v>
      </c>
      <c r="C380" s="354">
        <v>1</v>
      </c>
      <c r="D380" s="356" t="s">
        <v>44</v>
      </c>
      <c r="E380" s="360" t="s">
        <v>636</v>
      </c>
      <c r="F380" s="359">
        <v>1</v>
      </c>
      <c r="G380" s="39">
        <v>6</v>
      </c>
      <c r="H380" s="39"/>
      <c r="I380" s="347" t="s">
        <v>467</v>
      </c>
      <c r="J380" s="347" t="s">
        <v>565</v>
      </c>
      <c r="K380" s="347"/>
      <c r="L380" s="347"/>
      <c r="M380" s="347"/>
      <c r="N380" s="161">
        <f t="shared" si="69"/>
        <v>12</v>
      </c>
      <c r="O380" s="237">
        <v>17</v>
      </c>
      <c r="P380" s="237">
        <v>21</v>
      </c>
      <c r="Q380" s="160">
        <f t="shared" si="70"/>
        <v>5</v>
      </c>
      <c r="R380" s="160">
        <f t="shared" si="71"/>
        <v>60</v>
      </c>
      <c r="S380" s="162">
        <f t="shared" si="72"/>
        <v>1</v>
      </c>
      <c r="T380" s="163"/>
      <c r="U380" s="248">
        <f t="shared" si="73"/>
        <v>45</v>
      </c>
      <c r="V380" s="241" t="s">
        <v>434</v>
      </c>
      <c r="W380" s="241">
        <v>1</v>
      </c>
      <c r="X380" s="162">
        <f t="shared" si="74"/>
        <v>45</v>
      </c>
      <c r="Y380" s="119"/>
      <c r="Z380" s="321"/>
      <c r="AA380" s="121"/>
    </row>
    <row r="381" spans="1:27" s="14" customFormat="1" ht="16.5" customHeight="1">
      <c r="A381" s="355" t="s">
        <v>635</v>
      </c>
      <c r="B381" s="357" t="s">
        <v>739</v>
      </c>
      <c r="C381" s="354">
        <v>1</v>
      </c>
      <c r="D381" s="356" t="s">
        <v>742</v>
      </c>
      <c r="E381" s="360" t="s">
        <v>636</v>
      </c>
      <c r="F381" s="359">
        <v>1</v>
      </c>
      <c r="G381" s="39">
        <v>6</v>
      </c>
      <c r="H381" s="39"/>
      <c r="I381" s="347" t="s">
        <v>467</v>
      </c>
      <c r="J381" s="347" t="s">
        <v>565</v>
      </c>
      <c r="K381" s="347"/>
      <c r="L381" s="347"/>
      <c r="M381" s="347"/>
      <c r="N381" s="161">
        <f t="shared" si="69"/>
        <v>12</v>
      </c>
      <c r="O381" s="237">
        <v>25</v>
      </c>
      <c r="P381" s="237">
        <v>29</v>
      </c>
      <c r="Q381" s="160">
        <f t="shared" si="70"/>
        <v>5</v>
      </c>
      <c r="R381" s="160">
        <f t="shared" si="71"/>
        <v>60</v>
      </c>
      <c r="S381" s="162">
        <f t="shared" si="72"/>
        <v>1</v>
      </c>
      <c r="T381" s="163"/>
      <c r="U381" s="248">
        <f t="shared" si="73"/>
        <v>45</v>
      </c>
      <c r="V381" s="241" t="s">
        <v>434</v>
      </c>
      <c r="W381" s="241">
        <v>1</v>
      </c>
      <c r="X381" s="162">
        <f t="shared" si="74"/>
        <v>45</v>
      </c>
      <c r="Y381" s="119"/>
      <c r="Z381" s="321"/>
      <c r="AA381" s="121"/>
    </row>
    <row r="382" spans="1:27" s="14" customFormat="1" ht="16.5" customHeight="1">
      <c r="A382" s="355" t="s">
        <v>635</v>
      </c>
      <c r="B382" s="357" t="s">
        <v>740</v>
      </c>
      <c r="C382" s="354">
        <v>1</v>
      </c>
      <c r="D382" s="356" t="s">
        <v>30</v>
      </c>
      <c r="E382" s="360" t="s">
        <v>636</v>
      </c>
      <c r="F382" s="359">
        <v>1</v>
      </c>
      <c r="G382" s="39"/>
      <c r="H382" s="39">
        <v>3</v>
      </c>
      <c r="I382" s="347" t="s">
        <v>467</v>
      </c>
      <c r="J382" s="347" t="s">
        <v>565</v>
      </c>
      <c r="K382" s="347"/>
      <c r="L382" s="347"/>
      <c r="M382" s="347"/>
      <c r="N382" s="161">
        <f>COUNTIF(I382:M382,"&gt;=1")+IF(I382="C1.1",3)+IF(J382="C1.2",3)+IF(K382="C3",5)+IF(I382="C2.1",3)+IF(J382="C2.2",3)+IF(I382="C1",6)+IF(J382="C2",6)+IF(I382="C.1",5)+IF(J382="C.2",5)</f>
        <v>12</v>
      </c>
      <c r="O382" s="237">
        <v>25</v>
      </c>
      <c r="P382" s="237">
        <v>29</v>
      </c>
      <c r="Q382" s="160">
        <f>P382-O382+1+IF(O382=20,-3)</f>
        <v>5</v>
      </c>
      <c r="R382" s="160">
        <f>Q382*N382*S382</f>
        <v>60</v>
      </c>
      <c r="S382" s="162">
        <f>COUNTIF(G382:H382,"&gt;1")</f>
        <v>1</v>
      </c>
      <c r="T382" s="163"/>
      <c r="U382" s="248">
        <f>ROUND(IF(V382="TH",R382*0.75),1)+IF(V382="LT",R382)</f>
        <v>45</v>
      </c>
      <c r="V382" s="241" t="s">
        <v>434</v>
      </c>
      <c r="W382" s="241">
        <v>1</v>
      </c>
      <c r="X382" s="162">
        <f>W382*U382</f>
        <v>45</v>
      </c>
      <c r="Y382" s="119"/>
      <c r="Z382" s="321"/>
      <c r="AA382" s="121"/>
    </row>
    <row r="383" spans="1:27" s="14" customFormat="1" ht="16.5" customHeight="1">
      <c r="A383" s="355" t="s">
        <v>635</v>
      </c>
      <c r="B383" s="357" t="s">
        <v>741</v>
      </c>
      <c r="C383" s="354">
        <v>1</v>
      </c>
      <c r="D383" s="356" t="s">
        <v>30</v>
      </c>
      <c r="E383" s="360" t="s">
        <v>636</v>
      </c>
      <c r="F383" s="359">
        <v>1</v>
      </c>
      <c r="G383" s="39"/>
      <c r="H383" s="39">
        <v>3</v>
      </c>
      <c r="I383" s="347" t="s">
        <v>467</v>
      </c>
      <c r="J383" s="347" t="s">
        <v>565</v>
      </c>
      <c r="K383" s="347"/>
      <c r="L383" s="347"/>
      <c r="M383" s="347"/>
      <c r="N383" s="161">
        <f>COUNTIF(I383:M383,"&gt;=1")+IF(I383="C1.1",3)+IF(J383="C1.2",3)+IF(K383="C3",5)+IF(I383="C2.1",3)+IF(J383="C2.2",3)+IF(I383="C1",6)+IF(J383="C2",6)+IF(I383="C.1",5)+IF(J383="C.2",5)</f>
        <v>12</v>
      </c>
      <c r="O383" s="237">
        <v>17</v>
      </c>
      <c r="P383" s="237">
        <v>21</v>
      </c>
      <c r="Q383" s="160">
        <f>P383-O383+1+IF(O383=20,-3)</f>
        <v>5</v>
      </c>
      <c r="R383" s="160">
        <f>Q383*N383*S383</f>
        <v>60</v>
      </c>
      <c r="S383" s="162">
        <f>COUNTIF(G383:H383,"&gt;1")</f>
        <v>1</v>
      </c>
      <c r="T383" s="163"/>
      <c r="U383" s="248">
        <f>ROUND(IF(V383="TH",R383*0.75),1)+IF(V383="LT",R383)</f>
        <v>45</v>
      </c>
      <c r="V383" s="241" t="s">
        <v>434</v>
      </c>
      <c r="W383" s="241">
        <v>1</v>
      </c>
      <c r="X383" s="162">
        <f>W383*U383</f>
        <v>45</v>
      </c>
      <c r="Y383" s="119"/>
      <c r="Z383" s="321"/>
      <c r="AA383" s="121"/>
    </row>
    <row r="384" spans="1:27" s="14" customFormat="1" ht="16.5" customHeight="1">
      <c r="A384" s="355" t="s">
        <v>635</v>
      </c>
      <c r="B384" s="357" t="s">
        <v>743</v>
      </c>
      <c r="C384" s="354">
        <v>1</v>
      </c>
      <c r="D384" s="356" t="s">
        <v>43</v>
      </c>
      <c r="E384" s="360" t="s">
        <v>636</v>
      </c>
      <c r="F384" s="359">
        <v>1</v>
      </c>
      <c r="G384" s="39"/>
      <c r="H384" s="39"/>
      <c r="I384" s="347" t="s">
        <v>467</v>
      </c>
      <c r="J384" s="347" t="s">
        <v>565</v>
      </c>
      <c r="K384" s="347"/>
      <c r="L384" s="347"/>
      <c r="M384" s="347"/>
      <c r="N384" s="161">
        <f t="shared" si="69"/>
        <v>12</v>
      </c>
      <c r="O384" s="237">
        <v>17</v>
      </c>
      <c r="P384" s="237">
        <v>21</v>
      </c>
      <c r="Q384" s="160">
        <f t="shared" si="70"/>
        <v>5</v>
      </c>
      <c r="R384" s="160">
        <f t="shared" si="71"/>
        <v>0</v>
      </c>
      <c r="S384" s="162">
        <f t="shared" si="72"/>
        <v>0</v>
      </c>
      <c r="T384" s="163"/>
      <c r="U384" s="248">
        <f t="shared" si="73"/>
        <v>0</v>
      </c>
      <c r="V384" s="241" t="s">
        <v>434</v>
      </c>
      <c r="W384" s="241">
        <v>1</v>
      </c>
      <c r="X384" s="162">
        <f t="shared" si="74"/>
        <v>0</v>
      </c>
      <c r="Y384" s="119"/>
      <c r="Z384" s="321"/>
      <c r="AA384" s="121"/>
    </row>
    <row r="385" spans="1:27" s="14" customFormat="1" ht="16.5" customHeight="1">
      <c r="A385" s="355" t="s">
        <v>635</v>
      </c>
      <c r="B385" s="357" t="s">
        <v>744</v>
      </c>
      <c r="C385" s="354">
        <v>1</v>
      </c>
      <c r="D385" s="356" t="s">
        <v>742</v>
      </c>
      <c r="E385" s="360" t="s">
        <v>636</v>
      </c>
      <c r="F385" s="359">
        <v>1</v>
      </c>
      <c r="G385" s="39"/>
      <c r="H385" s="39"/>
      <c r="I385" s="347" t="s">
        <v>467</v>
      </c>
      <c r="J385" s="347" t="s">
        <v>565</v>
      </c>
      <c r="K385" s="347"/>
      <c r="L385" s="347"/>
      <c r="M385" s="347"/>
      <c r="N385" s="161">
        <f t="shared" si="69"/>
        <v>12</v>
      </c>
      <c r="O385" s="237">
        <v>25</v>
      </c>
      <c r="P385" s="237">
        <v>29</v>
      </c>
      <c r="Q385" s="160">
        <f t="shared" si="70"/>
        <v>5</v>
      </c>
      <c r="R385" s="160">
        <f t="shared" si="71"/>
        <v>0</v>
      </c>
      <c r="S385" s="162">
        <f t="shared" si="72"/>
        <v>0</v>
      </c>
      <c r="T385" s="163"/>
      <c r="U385" s="248">
        <f t="shared" si="73"/>
        <v>0</v>
      </c>
      <c r="V385" s="241" t="s">
        <v>434</v>
      </c>
      <c r="W385" s="241">
        <v>1</v>
      </c>
      <c r="X385" s="162">
        <f t="shared" si="74"/>
        <v>0</v>
      </c>
      <c r="Y385" s="119"/>
      <c r="Z385" s="321"/>
      <c r="AA385" s="121"/>
    </row>
    <row r="386" spans="1:27" s="14" customFormat="1" ht="16.5" customHeight="1">
      <c r="A386" s="355" t="s">
        <v>635</v>
      </c>
      <c r="B386" s="357" t="s">
        <v>745</v>
      </c>
      <c r="C386" s="354">
        <v>1</v>
      </c>
      <c r="D386" s="356"/>
      <c r="E386" s="360" t="s">
        <v>636</v>
      </c>
      <c r="F386" s="359">
        <v>1</v>
      </c>
      <c r="G386" s="39"/>
      <c r="H386" s="39"/>
      <c r="I386" s="347" t="s">
        <v>467</v>
      </c>
      <c r="J386" s="347" t="s">
        <v>565</v>
      </c>
      <c r="K386" s="347"/>
      <c r="L386" s="347"/>
      <c r="M386" s="347"/>
      <c r="N386" s="161">
        <f t="shared" si="69"/>
        <v>12</v>
      </c>
      <c r="O386" s="237"/>
      <c r="P386" s="237"/>
      <c r="Q386" s="160">
        <f t="shared" si="70"/>
        <v>1</v>
      </c>
      <c r="R386" s="160">
        <f t="shared" si="71"/>
        <v>0</v>
      </c>
      <c r="S386" s="162">
        <f t="shared" si="72"/>
        <v>0</v>
      </c>
      <c r="T386" s="163"/>
      <c r="U386" s="248">
        <f t="shared" si="73"/>
        <v>0</v>
      </c>
      <c r="V386" s="241" t="s">
        <v>434</v>
      </c>
      <c r="W386" s="241">
        <v>1</v>
      </c>
      <c r="X386" s="162">
        <f t="shared" si="74"/>
        <v>0</v>
      </c>
      <c r="Y386" s="119"/>
      <c r="Z386" s="321"/>
      <c r="AA386" s="121"/>
    </row>
    <row r="387" spans="1:27" s="14" customFormat="1" ht="16.5" customHeight="1">
      <c r="A387" s="355" t="s">
        <v>635</v>
      </c>
      <c r="B387" s="357" t="s">
        <v>746</v>
      </c>
      <c r="C387" s="354">
        <v>1</v>
      </c>
      <c r="D387" s="356"/>
      <c r="E387" s="360" t="s">
        <v>636</v>
      </c>
      <c r="F387" s="359">
        <v>1</v>
      </c>
      <c r="G387" s="39"/>
      <c r="H387" s="39"/>
      <c r="I387" s="347" t="s">
        <v>467</v>
      </c>
      <c r="J387" s="347" t="s">
        <v>565</v>
      </c>
      <c r="K387" s="347"/>
      <c r="L387" s="347"/>
      <c r="M387" s="347"/>
      <c r="N387" s="161">
        <f t="shared" si="69"/>
        <v>12</v>
      </c>
      <c r="O387" s="237"/>
      <c r="P387" s="237"/>
      <c r="Q387" s="160">
        <f t="shared" si="70"/>
        <v>1</v>
      </c>
      <c r="R387" s="160">
        <f t="shared" si="71"/>
        <v>0</v>
      </c>
      <c r="S387" s="162">
        <f t="shared" si="72"/>
        <v>0</v>
      </c>
      <c r="T387" s="163"/>
      <c r="U387" s="248">
        <f t="shared" si="73"/>
        <v>0</v>
      </c>
      <c r="V387" s="241" t="s">
        <v>434</v>
      </c>
      <c r="W387" s="241">
        <v>1</v>
      </c>
      <c r="X387" s="162">
        <f t="shared" si="74"/>
        <v>0</v>
      </c>
      <c r="Y387" s="119"/>
      <c r="Z387" s="321"/>
      <c r="AA387" s="121"/>
    </row>
    <row r="388" spans="1:27" s="14" customFormat="1" ht="16.5" customHeight="1">
      <c r="A388" s="355" t="s">
        <v>703</v>
      </c>
      <c r="B388" s="357" t="s">
        <v>725</v>
      </c>
      <c r="C388" s="354">
        <v>1</v>
      </c>
      <c r="D388" s="356" t="s">
        <v>639</v>
      </c>
      <c r="E388" s="360" t="s">
        <v>715</v>
      </c>
      <c r="F388" s="359">
        <v>1</v>
      </c>
      <c r="G388" s="39">
        <v>2</v>
      </c>
      <c r="H388" s="39"/>
      <c r="I388" s="347" t="s">
        <v>467</v>
      </c>
      <c r="J388" s="347"/>
      <c r="K388" s="347"/>
      <c r="L388" s="347"/>
      <c r="M388" s="347"/>
      <c r="N388" s="161">
        <f t="shared" si="69"/>
        <v>6</v>
      </c>
      <c r="O388" s="237">
        <v>25</v>
      </c>
      <c r="P388" s="237">
        <v>29</v>
      </c>
      <c r="Q388" s="160">
        <f>P388-O388+1+IF(O388=21,-3)</f>
        <v>5</v>
      </c>
      <c r="R388" s="160">
        <f t="shared" si="71"/>
        <v>30</v>
      </c>
      <c r="S388" s="162">
        <f t="shared" si="72"/>
        <v>1</v>
      </c>
      <c r="T388" s="163"/>
      <c r="U388" s="248">
        <f t="shared" si="73"/>
        <v>22.5</v>
      </c>
      <c r="V388" s="162" t="s">
        <v>434</v>
      </c>
      <c r="W388" s="241">
        <v>1</v>
      </c>
      <c r="X388" s="162">
        <f t="shared" si="74"/>
        <v>22.5</v>
      </c>
      <c r="Y388" s="119"/>
      <c r="Z388" s="321"/>
      <c r="AA388" s="121"/>
    </row>
    <row r="389" spans="1:27" s="14" customFormat="1" ht="16.5" customHeight="1">
      <c r="A389" s="355" t="s">
        <v>703</v>
      </c>
      <c r="B389" s="357" t="s">
        <v>727</v>
      </c>
      <c r="C389" s="354">
        <v>1</v>
      </c>
      <c r="D389" s="356" t="s">
        <v>639</v>
      </c>
      <c r="E389" s="360" t="s">
        <v>715</v>
      </c>
      <c r="F389" s="359">
        <v>1</v>
      </c>
      <c r="G389" s="39">
        <v>2</v>
      </c>
      <c r="H389" s="39"/>
      <c r="I389" s="347"/>
      <c r="J389" s="347" t="s">
        <v>565</v>
      </c>
      <c r="K389" s="347"/>
      <c r="L389" s="347"/>
      <c r="M389" s="347"/>
      <c r="N389" s="161">
        <f t="shared" si="69"/>
        <v>6</v>
      </c>
      <c r="O389" s="237">
        <v>25</v>
      </c>
      <c r="P389" s="237">
        <v>29</v>
      </c>
      <c r="Q389" s="160">
        <f t="shared" ref="Q389:Q406" si="76">P389-O389+1+IF(O389=21,-3)</f>
        <v>5</v>
      </c>
      <c r="R389" s="160">
        <f t="shared" si="71"/>
        <v>30</v>
      </c>
      <c r="S389" s="162">
        <f t="shared" si="72"/>
        <v>1</v>
      </c>
      <c r="T389" s="163"/>
      <c r="U389" s="248">
        <f t="shared" si="73"/>
        <v>22.5</v>
      </c>
      <c r="V389" s="162" t="s">
        <v>434</v>
      </c>
      <c r="W389" s="241">
        <v>1</v>
      </c>
      <c r="X389" s="162">
        <f t="shared" si="74"/>
        <v>22.5</v>
      </c>
      <c r="Y389" s="119"/>
      <c r="Z389" s="321"/>
      <c r="AA389" s="121"/>
    </row>
    <row r="390" spans="1:27" s="14" customFormat="1" ht="16.5" customHeight="1">
      <c r="A390" s="355" t="s">
        <v>703</v>
      </c>
      <c r="B390" s="357" t="s">
        <v>728</v>
      </c>
      <c r="C390" s="354">
        <v>1</v>
      </c>
      <c r="D390" s="356" t="s">
        <v>103</v>
      </c>
      <c r="E390" s="360" t="s">
        <v>715</v>
      </c>
      <c r="F390" s="359">
        <v>1</v>
      </c>
      <c r="G390" s="39">
        <v>8</v>
      </c>
      <c r="H390" s="39"/>
      <c r="I390" s="347" t="s">
        <v>467</v>
      </c>
      <c r="J390" s="347"/>
      <c r="K390" s="347"/>
      <c r="L390" s="347"/>
      <c r="M390" s="347"/>
      <c r="N390" s="161">
        <f t="shared" si="69"/>
        <v>6</v>
      </c>
      <c r="O390" s="237">
        <v>11</v>
      </c>
      <c r="P390" s="237">
        <v>15</v>
      </c>
      <c r="Q390" s="160">
        <f t="shared" si="76"/>
        <v>5</v>
      </c>
      <c r="R390" s="160">
        <f t="shared" si="71"/>
        <v>30</v>
      </c>
      <c r="S390" s="162">
        <f t="shared" si="72"/>
        <v>1</v>
      </c>
      <c r="T390" s="163"/>
      <c r="U390" s="248">
        <f t="shared" si="73"/>
        <v>22.5</v>
      </c>
      <c r="V390" s="241" t="s">
        <v>434</v>
      </c>
      <c r="W390" s="241">
        <v>1</v>
      </c>
      <c r="X390" s="162">
        <f t="shared" si="74"/>
        <v>22.5</v>
      </c>
      <c r="Y390" s="119"/>
      <c r="Z390" s="321"/>
      <c r="AA390" s="121"/>
    </row>
    <row r="391" spans="1:27" s="14" customFormat="1" ht="16.5" customHeight="1">
      <c r="A391" s="355" t="s">
        <v>703</v>
      </c>
      <c r="B391" s="357" t="s">
        <v>729</v>
      </c>
      <c r="C391" s="354">
        <v>1</v>
      </c>
      <c r="D391" s="356" t="s">
        <v>103</v>
      </c>
      <c r="E391" s="360" t="s">
        <v>715</v>
      </c>
      <c r="F391" s="359">
        <v>1</v>
      </c>
      <c r="G391" s="39"/>
      <c r="H391" s="39">
        <v>7</v>
      </c>
      <c r="I391" s="347"/>
      <c r="J391" s="347" t="s">
        <v>565</v>
      </c>
      <c r="K391" s="347"/>
      <c r="L391" s="347"/>
      <c r="M391" s="347"/>
      <c r="N391" s="161">
        <f t="shared" si="69"/>
        <v>6</v>
      </c>
      <c r="O391" s="237">
        <v>25</v>
      </c>
      <c r="P391" s="237">
        <v>29</v>
      </c>
      <c r="Q391" s="160">
        <f t="shared" si="76"/>
        <v>5</v>
      </c>
      <c r="R391" s="160">
        <f t="shared" si="71"/>
        <v>30</v>
      </c>
      <c r="S391" s="162">
        <f t="shared" si="72"/>
        <v>1</v>
      </c>
      <c r="T391" s="163"/>
      <c r="U391" s="248">
        <f t="shared" si="73"/>
        <v>22.5</v>
      </c>
      <c r="V391" s="241" t="s">
        <v>434</v>
      </c>
      <c r="W391" s="241">
        <v>1</v>
      </c>
      <c r="X391" s="162">
        <f t="shared" si="74"/>
        <v>22.5</v>
      </c>
      <c r="Y391" s="119"/>
      <c r="Z391" s="321"/>
      <c r="AA391" s="121"/>
    </row>
    <row r="392" spans="1:27" s="14" customFormat="1" ht="16.5" customHeight="1">
      <c r="A392" s="355" t="s">
        <v>703</v>
      </c>
      <c r="B392" s="357" t="s">
        <v>730</v>
      </c>
      <c r="C392" s="354">
        <v>1</v>
      </c>
      <c r="D392" s="356" t="s">
        <v>639</v>
      </c>
      <c r="E392" s="360" t="s">
        <v>715</v>
      </c>
      <c r="F392" s="359">
        <v>1</v>
      </c>
      <c r="G392" s="39">
        <v>6</v>
      </c>
      <c r="H392" s="39"/>
      <c r="I392" s="347" t="s">
        <v>467</v>
      </c>
      <c r="J392" s="347"/>
      <c r="K392" s="347"/>
      <c r="L392" s="347"/>
      <c r="M392" s="347"/>
      <c r="N392" s="161">
        <f t="shared" si="69"/>
        <v>6</v>
      </c>
      <c r="O392" s="237">
        <v>25</v>
      </c>
      <c r="P392" s="237">
        <v>29</v>
      </c>
      <c r="Q392" s="160">
        <f t="shared" si="76"/>
        <v>5</v>
      </c>
      <c r="R392" s="160">
        <f t="shared" si="71"/>
        <v>30</v>
      </c>
      <c r="S392" s="162">
        <f t="shared" si="72"/>
        <v>1</v>
      </c>
      <c r="T392" s="163"/>
      <c r="U392" s="248">
        <f t="shared" si="73"/>
        <v>22.5</v>
      </c>
      <c r="V392" s="162" t="s">
        <v>434</v>
      </c>
      <c r="W392" s="241">
        <v>1</v>
      </c>
      <c r="X392" s="162">
        <f t="shared" si="74"/>
        <v>22.5</v>
      </c>
      <c r="Y392" s="119"/>
      <c r="Z392" s="321"/>
      <c r="AA392" s="121"/>
    </row>
    <row r="393" spans="1:27" s="14" customFormat="1" ht="16.5" customHeight="1">
      <c r="A393" s="355" t="s">
        <v>703</v>
      </c>
      <c r="B393" s="357" t="s">
        <v>731</v>
      </c>
      <c r="C393" s="354">
        <v>1</v>
      </c>
      <c r="D393" s="356" t="s">
        <v>639</v>
      </c>
      <c r="E393" s="360" t="s">
        <v>715</v>
      </c>
      <c r="F393" s="359">
        <v>1</v>
      </c>
      <c r="G393" s="39">
        <v>6</v>
      </c>
      <c r="H393" s="39"/>
      <c r="I393" s="347"/>
      <c r="J393" s="347" t="s">
        <v>565</v>
      </c>
      <c r="K393" s="347"/>
      <c r="L393" s="347"/>
      <c r="M393" s="347"/>
      <c r="N393" s="161">
        <f t="shared" si="69"/>
        <v>6</v>
      </c>
      <c r="O393" s="237">
        <v>25</v>
      </c>
      <c r="P393" s="237">
        <v>29</v>
      </c>
      <c r="Q393" s="160">
        <f t="shared" si="76"/>
        <v>5</v>
      </c>
      <c r="R393" s="160">
        <f t="shared" si="71"/>
        <v>30</v>
      </c>
      <c r="S393" s="162">
        <f t="shared" si="72"/>
        <v>1</v>
      </c>
      <c r="T393" s="163"/>
      <c r="U393" s="248">
        <f t="shared" si="73"/>
        <v>22.5</v>
      </c>
      <c r="V393" s="162" t="s">
        <v>434</v>
      </c>
      <c r="W393" s="241">
        <v>1</v>
      </c>
      <c r="X393" s="162">
        <f t="shared" si="74"/>
        <v>22.5</v>
      </c>
      <c r="Y393" s="119"/>
      <c r="Z393" s="321"/>
      <c r="AA393" s="121"/>
    </row>
    <row r="394" spans="1:27" s="14" customFormat="1" ht="16.5" customHeight="1">
      <c r="A394" s="355" t="s">
        <v>703</v>
      </c>
      <c r="B394" s="357" t="s">
        <v>732</v>
      </c>
      <c r="C394" s="354">
        <v>1</v>
      </c>
      <c r="D394" s="356" t="s">
        <v>103</v>
      </c>
      <c r="E394" s="360" t="s">
        <v>715</v>
      </c>
      <c r="F394" s="359">
        <v>1</v>
      </c>
      <c r="G394" s="39"/>
      <c r="H394" s="39">
        <v>7</v>
      </c>
      <c r="I394" s="347" t="s">
        <v>467</v>
      </c>
      <c r="J394" s="347"/>
      <c r="K394" s="347"/>
      <c r="L394" s="347"/>
      <c r="M394" s="347"/>
      <c r="N394" s="161">
        <f t="shared" si="69"/>
        <v>6</v>
      </c>
      <c r="O394" s="237">
        <v>25</v>
      </c>
      <c r="P394" s="237">
        <v>29</v>
      </c>
      <c r="Q394" s="160">
        <f t="shared" si="76"/>
        <v>5</v>
      </c>
      <c r="R394" s="160">
        <f t="shared" si="71"/>
        <v>30</v>
      </c>
      <c r="S394" s="162">
        <f t="shared" si="72"/>
        <v>1</v>
      </c>
      <c r="T394" s="163"/>
      <c r="U394" s="248">
        <f t="shared" si="73"/>
        <v>22.5</v>
      </c>
      <c r="V394" s="241" t="s">
        <v>434</v>
      </c>
      <c r="W394" s="241">
        <v>1</v>
      </c>
      <c r="X394" s="162">
        <f t="shared" si="74"/>
        <v>22.5</v>
      </c>
      <c r="Y394" s="119"/>
      <c r="Z394" s="321"/>
      <c r="AA394" s="121"/>
    </row>
    <row r="395" spans="1:27" s="14" customFormat="1" ht="16.5" customHeight="1">
      <c r="A395" s="355" t="s">
        <v>703</v>
      </c>
      <c r="B395" s="357" t="s">
        <v>733</v>
      </c>
      <c r="C395" s="354">
        <v>1</v>
      </c>
      <c r="D395" s="356" t="s">
        <v>103</v>
      </c>
      <c r="E395" s="360" t="s">
        <v>715</v>
      </c>
      <c r="F395" s="359">
        <v>1</v>
      </c>
      <c r="G395" s="39">
        <v>8</v>
      </c>
      <c r="H395" s="39"/>
      <c r="I395" s="347"/>
      <c r="J395" s="347" t="s">
        <v>565</v>
      </c>
      <c r="K395" s="347"/>
      <c r="L395" s="347"/>
      <c r="M395" s="347"/>
      <c r="N395" s="161">
        <f t="shared" si="69"/>
        <v>6</v>
      </c>
      <c r="O395" s="237">
        <v>11</v>
      </c>
      <c r="P395" s="237">
        <v>15</v>
      </c>
      <c r="Q395" s="160">
        <f t="shared" si="76"/>
        <v>5</v>
      </c>
      <c r="R395" s="160">
        <f t="shared" si="71"/>
        <v>30</v>
      </c>
      <c r="S395" s="162">
        <f t="shared" si="72"/>
        <v>1</v>
      </c>
      <c r="T395" s="163"/>
      <c r="U395" s="248">
        <f t="shared" si="73"/>
        <v>22.5</v>
      </c>
      <c r="V395" s="241" t="s">
        <v>434</v>
      </c>
      <c r="W395" s="241">
        <v>1</v>
      </c>
      <c r="X395" s="162">
        <f t="shared" si="74"/>
        <v>22.5</v>
      </c>
      <c r="Y395" s="119"/>
      <c r="Z395" s="321"/>
      <c r="AA395" s="121"/>
    </row>
    <row r="396" spans="1:27" s="14" customFormat="1" ht="16.5" customHeight="1">
      <c r="A396" s="355" t="s">
        <v>703</v>
      </c>
      <c r="B396" s="357" t="s">
        <v>734</v>
      </c>
      <c r="C396" s="354">
        <v>1</v>
      </c>
      <c r="D396" s="356" t="s">
        <v>639</v>
      </c>
      <c r="E396" s="360" t="s">
        <v>715</v>
      </c>
      <c r="F396" s="359">
        <v>1</v>
      </c>
      <c r="G396" s="39"/>
      <c r="H396" s="39">
        <v>5</v>
      </c>
      <c r="I396" s="347"/>
      <c r="J396" s="347" t="s">
        <v>565</v>
      </c>
      <c r="K396" s="347"/>
      <c r="L396" s="347"/>
      <c r="M396" s="347"/>
      <c r="N396" s="161">
        <f t="shared" si="69"/>
        <v>6</v>
      </c>
      <c r="O396" s="237">
        <v>11</v>
      </c>
      <c r="P396" s="237">
        <v>15</v>
      </c>
      <c r="Q396" s="160">
        <f t="shared" si="76"/>
        <v>5</v>
      </c>
      <c r="R396" s="160">
        <f t="shared" si="71"/>
        <v>30</v>
      </c>
      <c r="S396" s="162">
        <f t="shared" si="72"/>
        <v>1</v>
      </c>
      <c r="T396" s="163"/>
      <c r="U396" s="248">
        <f t="shared" si="73"/>
        <v>22.5</v>
      </c>
      <c r="V396" s="162" t="s">
        <v>434</v>
      </c>
      <c r="W396" s="241">
        <v>1</v>
      </c>
      <c r="X396" s="162">
        <f t="shared" si="74"/>
        <v>22.5</v>
      </c>
      <c r="Y396" s="119"/>
      <c r="Z396" s="321"/>
      <c r="AA396" s="121"/>
    </row>
    <row r="397" spans="1:27" s="14" customFormat="1" ht="16.5" customHeight="1">
      <c r="A397" s="355" t="s">
        <v>703</v>
      </c>
      <c r="B397" s="357" t="s">
        <v>736</v>
      </c>
      <c r="C397" s="354">
        <v>1</v>
      </c>
      <c r="D397" s="356" t="s">
        <v>43</v>
      </c>
      <c r="E397" s="360" t="s">
        <v>715</v>
      </c>
      <c r="F397" s="359">
        <v>1</v>
      </c>
      <c r="G397" s="39">
        <v>4</v>
      </c>
      <c r="H397" s="39"/>
      <c r="I397" s="347"/>
      <c r="J397" s="347"/>
      <c r="K397" s="347" t="s">
        <v>577</v>
      </c>
      <c r="L397" s="347"/>
      <c r="M397" s="347"/>
      <c r="N397" s="161">
        <f t="shared" si="69"/>
        <v>5</v>
      </c>
      <c r="O397" s="237">
        <v>11</v>
      </c>
      <c r="P397" s="237">
        <v>16</v>
      </c>
      <c r="Q397" s="160">
        <f t="shared" si="76"/>
        <v>6</v>
      </c>
      <c r="R397" s="160">
        <f t="shared" si="71"/>
        <v>30</v>
      </c>
      <c r="S397" s="162">
        <f t="shared" si="72"/>
        <v>1</v>
      </c>
      <c r="T397" s="163"/>
      <c r="U397" s="248">
        <f t="shared" si="73"/>
        <v>22.5</v>
      </c>
      <c r="V397" s="241" t="s">
        <v>434</v>
      </c>
      <c r="W397" s="241">
        <v>1</v>
      </c>
      <c r="X397" s="162">
        <f t="shared" si="74"/>
        <v>22.5</v>
      </c>
      <c r="Y397" s="119"/>
      <c r="Z397" s="321"/>
      <c r="AA397" s="121"/>
    </row>
    <row r="398" spans="1:27" s="14" customFormat="1" ht="16.5" customHeight="1">
      <c r="A398" s="355" t="s">
        <v>703</v>
      </c>
      <c r="B398" s="357" t="s">
        <v>737</v>
      </c>
      <c r="C398" s="354">
        <v>1</v>
      </c>
      <c r="D398" s="356" t="s">
        <v>103</v>
      </c>
      <c r="E398" s="360" t="s">
        <v>715</v>
      </c>
      <c r="F398" s="359">
        <v>1</v>
      </c>
      <c r="G398" s="39">
        <v>4</v>
      </c>
      <c r="H398" s="39"/>
      <c r="I398" s="347"/>
      <c r="J398" s="347" t="s">
        <v>565</v>
      </c>
      <c r="K398" s="347"/>
      <c r="L398" s="347"/>
      <c r="M398" s="347"/>
      <c r="N398" s="161">
        <f t="shared" si="69"/>
        <v>6</v>
      </c>
      <c r="O398" s="237">
        <v>11</v>
      </c>
      <c r="P398" s="237">
        <v>15</v>
      </c>
      <c r="Q398" s="160">
        <f t="shared" si="76"/>
        <v>5</v>
      </c>
      <c r="R398" s="160">
        <f t="shared" si="71"/>
        <v>30</v>
      </c>
      <c r="S398" s="162">
        <f t="shared" si="72"/>
        <v>1</v>
      </c>
      <c r="T398" s="163"/>
      <c r="U398" s="248">
        <f t="shared" si="73"/>
        <v>22.5</v>
      </c>
      <c r="V398" s="241" t="s">
        <v>434</v>
      </c>
      <c r="W398" s="241">
        <v>1</v>
      </c>
      <c r="X398" s="162">
        <f t="shared" si="74"/>
        <v>22.5</v>
      </c>
      <c r="Y398" s="119"/>
      <c r="Z398" s="321"/>
      <c r="AA398" s="121"/>
    </row>
    <row r="399" spans="1:27" s="14" customFormat="1" ht="16.5" customHeight="1">
      <c r="A399" s="355" t="s">
        <v>703</v>
      </c>
      <c r="B399" s="357" t="s">
        <v>738</v>
      </c>
      <c r="C399" s="354">
        <v>1</v>
      </c>
      <c r="D399" s="356" t="s">
        <v>639</v>
      </c>
      <c r="E399" s="360" t="s">
        <v>715</v>
      </c>
      <c r="F399" s="359">
        <v>1</v>
      </c>
      <c r="G399" s="39">
        <v>6</v>
      </c>
      <c r="H399" s="39"/>
      <c r="I399" s="347" t="s">
        <v>467</v>
      </c>
      <c r="J399" s="347"/>
      <c r="K399" s="347"/>
      <c r="L399" s="347"/>
      <c r="M399" s="347"/>
      <c r="N399" s="161">
        <f t="shared" si="69"/>
        <v>6</v>
      </c>
      <c r="O399" s="237">
        <v>11</v>
      </c>
      <c r="P399" s="237">
        <v>15</v>
      </c>
      <c r="Q399" s="160">
        <f t="shared" si="76"/>
        <v>5</v>
      </c>
      <c r="R399" s="160">
        <f t="shared" si="71"/>
        <v>30</v>
      </c>
      <c r="S399" s="162">
        <f t="shared" si="72"/>
        <v>1</v>
      </c>
      <c r="T399" s="163"/>
      <c r="U399" s="248">
        <f t="shared" si="73"/>
        <v>22.5</v>
      </c>
      <c r="V399" s="162" t="s">
        <v>434</v>
      </c>
      <c r="W399" s="241">
        <v>1</v>
      </c>
      <c r="X399" s="162">
        <f t="shared" si="74"/>
        <v>22.5</v>
      </c>
      <c r="Y399" s="119"/>
      <c r="Z399" s="321"/>
      <c r="AA399" s="121"/>
    </row>
    <row r="400" spans="1:27" s="14" customFormat="1" ht="16.5" customHeight="1">
      <c r="A400" s="355" t="s">
        <v>703</v>
      </c>
      <c r="B400" s="357" t="s">
        <v>739</v>
      </c>
      <c r="C400" s="354">
        <v>1</v>
      </c>
      <c r="D400" s="356" t="s">
        <v>639</v>
      </c>
      <c r="E400" s="360" t="s">
        <v>715</v>
      </c>
      <c r="F400" s="359">
        <v>1</v>
      </c>
      <c r="G400" s="39">
        <v>6</v>
      </c>
      <c r="H400" s="39"/>
      <c r="I400" s="347"/>
      <c r="J400" s="347" t="s">
        <v>565</v>
      </c>
      <c r="K400" s="347"/>
      <c r="L400" s="347"/>
      <c r="M400" s="347"/>
      <c r="N400" s="161">
        <f t="shared" si="69"/>
        <v>6</v>
      </c>
      <c r="O400" s="237">
        <v>11</v>
      </c>
      <c r="P400" s="237">
        <v>15</v>
      </c>
      <c r="Q400" s="160">
        <f t="shared" si="76"/>
        <v>5</v>
      </c>
      <c r="R400" s="160">
        <f t="shared" si="71"/>
        <v>30</v>
      </c>
      <c r="S400" s="162">
        <f t="shared" si="72"/>
        <v>1</v>
      </c>
      <c r="T400" s="163"/>
      <c r="U400" s="248">
        <f t="shared" si="73"/>
        <v>22.5</v>
      </c>
      <c r="V400" s="162" t="s">
        <v>434</v>
      </c>
      <c r="W400" s="241">
        <v>1</v>
      </c>
      <c r="X400" s="162">
        <f t="shared" si="74"/>
        <v>22.5</v>
      </c>
      <c r="Y400" s="119"/>
      <c r="Z400" s="321"/>
      <c r="AA400" s="121"/>
    </row>
    <row r="401" spans="1:27" s="14" customFormat="1" ht="16.5" customHeight="1">
      <c r="A401" s="355" t="s">
        <v>703</v>
      </c>
      <c r="B401" s="357" t="s">
        <v>743</v>
      </c>
      <c r="C401" s="354">
        <v>1</v>
      </c>
      <c r="D401" s="356" t="s">
        <v>639</v>
      </c>
      <c r="E401" s="360" t="s">
        <v>715</v>
      </c>
      <c r="F401" s="359">
        <v>1</v>
      </c>
      <c r="G401" s="39"/>
      <c r="H401" s="39"/>
      <c r="I401" s="347" t="s">
        <v>467</v>
      </c>
      <c r="J401" s="347"/>
      <c r="K401" s="347"/>
      <c r="L401" s="347"/>
      <c r="M401" s="347"/>
      <c r="N401" s="161">
        <f t="shared" si="69"/>
        <v>6</v>
      </c>
      <c r="O401" s="237">
        <v>11</v>
      </c>
      <c r="P401" s="237">
        <v>15</v>
      </c>
      <c r="Q401" s="160">
        <f t="shared" si="76"/>
        <v>5</v>
      </c>
      <c r="R401" s="160">
        <f t="shared" si="71"/>
        <v>0</v>
      </c>
      <c r="S401" s="162">
        <f t="shared" si="72"/>
        <v>0</v>
      </c>
      <c r="T401" s="163"/>
      <c r="U401" s="248">
        <f t="shared" si="73"/>
        <v>0</v>
      </c>
      <c r="V401" s="162" t="s">
        <v>434</v>
      </c>
      <c r="W401" s="241">
        <v>1</v>
      </c>
      <c r="X401" s="162">
        <f t="shared" si="74"/>
        <v>0</v>
      </c>
      <c r="Y401" s="119"/>
      <c r="Z401" s="321"/>
      <c r="AA401" s="121"/>
    </row>
    <row r="402" spans="1:27" s="14" customFormat="1" ht="16.5" customHeight="1">
      <c r="A402" s="355" t="s">
        <v>703</v>
      </c>
      <c r="B402" s="357" t="s">
        <v>741</v>
      </c>
      <c r="C402" s="354">
        <v>1</v>
      </c>
      <c r="D402" s="356" t="s">
        <v>639</v>
      </c>
      <c r="E402" s="360" t="s">
        <v>715</v>
      </c>
      <c r="F402" s="359">
        <v>1</v>
      </c>
      <c r="G402" s="39"/>
      <c r="H402" s="39">
        <v>3</v>
      </c>
      <c r="I402" s="347" t="s">
        <v>467</v>
      </c>
      <c r="J402" s="347"/>
      <c r="K402" s="347"/>
      <c r="L402" s="347"/>
      <c r="M402" s="347"/>
      <c r="N402" s="161">
        <f t="shared" si="69"/>
        <v>6</v>
      </c>
      <c r="O402" s="237">
        <v>11</v>
      </c>
      <c r="P402" s="237">
        <v>15</v>
      </c>
      <c r="Q402" s="160">
        <f t="shared" si="76"/>
        <v>5</v>
      </c>
      <c r="R402" s="160">
        <f t="shared" si="71"/>
        <v>30</v>
      </c>
      <c r="S402" s="162">
        <f t="shared" si="72"/>
        <v>1</v>
      </c>
      <c r="T402" s="163"/>
      <c r="U402" s="248">
        <f t="shared" si="73"/>
        <v>22.5</v>
      </c>
      <c r="V402" s="162" t="s">
        <v>434</v>
      </c>
      <c r="W402" s="241">
        <v>1</v>
      </c>
      <c r="X402" s="162">
        <f t="shared" si="74"/>
        <v>22.5</v>
      </c>
      <c r="Y402" s="119"/>
      <c r="Z402" s="321"/>
      <c r="AA402" s="121"/>
    </row>
    <row r="403" spans="1:27" s="14" customFormat="1" ht="16.5" customHeight="1">
      <c r="A403" s="355" t="s">
        <v>703</v>
      </c>
      <c r="B403" s="357" t="s">
        <v>740</v>
      </c>
      <c r="C403" s="354">
        <v>1</v>
      </c>
      <c r="D403" s="356" t="s">
        <v>639</v>
      </c>
      <c r="E403" s="360" t="s">
        <v>715</v>
      </c>
      <c r="F403" s="359">
        <v>1</v>
      </c>
      <c r="G403" s="39"/>
      <c r="H403" s="39">
        <v>3</v>
      </c>
      <c r="I403" s="347"/>
      <c r="J403" s="347" t="s">
        <v>565</v>
      </c>
      <c r="K403" s="347"/>
      <c r="L403" s="347"/>
      <c r="M403" s="347"/>
      <c r="N403" s="161">
        <f t="shared" si="69"/>
        <v>6</v>
      </c>
      <c r="O403" s="237">
        <v>11</v>
      </c>
      <c r="P403" s="237">
        <v>15</v>
      </c>
      <c r="Q403" s="160">
        <f t="shared" si="76"/>
        <v>5</v>
      </c>
      <c r="R403" s="160">
        <f t="shared" si="71"/>
        <v>30</v>
      </c>
      <c r="S403" s="162">
        <f t="shared" si="72"/>
        <v>1</v>
      </c>
      <c r="T403" s="163"/>
      <c r="U403" s="248">
        <f t="shared" si="73"/>
        <v>22.5</v>
      </c>
      <c r="V403" s="162" t="s">
        <v>434</v>
      </c>
      <c r="W403" s="241">
        <v>1</v>
      </c>
      <c r="X403" s="162">
        <f t="shared" si="74"/>
        <v>22.5</v>
      </c>
      <c r="Y403" s="119"/>
      <c r="Z403" s="321"/>
      <c r="AA403" s="121"/>
    </row>
    <row r="404" spans="1:27" s="14" customFormat="1" ht="16.5" customHeight="1">
      <c r="A404" s="355" t="s">
        <v>703</v>
      </c>
      <c r="B404" s="357" t="s">
        <v>744</v>
      </c>
      <c r="C404" s="354">
        <v>1</v>
      </c>
      <c r="D404" s="356" t="s">
        <v>639</v>
      </c>
      <c r="E404" s="360" t="s">
        <v>715</v>
      </c>
      <c r="F404" s="359">
        <v>1</v>
      </c>
      <c r="G404" s="39"/>
      <c r="H404" s="39"/>
      <c r="I404" s="347"/>
      <c r="J404" s="347" t="s">
        <v>565</v>
      </c>
      <c r="K404" s="347"/>
      <c r="L404" s="347"/>
      <c r="M404" s="347"/>
      <c r="N404" s="161">
        <f t="shared" si="69"/>
        <v>6</v>
      </c>
      <c r="O404" s="237">
        <v>11</v>
      </c>
      <c r="P404" s="237">
        <v>15</v>
      </c>
      <c r="Q404" s="160">
        <f t="shared" si="76"/>
        <v>5</v>
      </c>
      <c r="R404" s="160">
        <f t="shared" si="71"/>
        <v>0</v>
      </c>
      <c r="S404" s="162">
        <f t="shared" si="72"/>
        <v>0</v>
      </c>
      <c r="T404" s="163"/>
      <c r="U404" s="248">
        <f t="shared" si="73"/>
        <v>0</v>
      </c>
      <c r="V404" s="162" t="s">
        <v>434</v>
      </c>
      <c r="W404" s="241">
        <v>1</v>
      </c>
      <c r="X404" s="162">
        <f t="shared" si="74"/>
        <v>0</v>
      </c>
      <c r="Y404" s="119"/>
      <c r="Z404" s="321"/>
      <c r="AA404" s="121"/>
    </row>
    <row r="405" spans="1:27" s="14" customFormat="1" ht="16.5" customHeight="1">
      <c r="A405" s="355" t="s">
        <v>703</v>
      </c>
      <c r="B405" s="357" t="s">
        <v>745</v>
      </c>
      <c r="C405" s="354">
        <v>1</v>
      </c>
      <c r="D405" s="356"/>
      <c r="E405" s="360" t="s">
        <v>715</v>
      </c>
      <c r="F405" s="359">
        <v>1</v>
      </c>
      <c r="G405" s="39"/>
      <c r="H405" s="39"/>
      <c r="I405" s="347"/>
      <c r="J405" s="347"/>
      <c r="K405" s="347"/>
      <c r="L405" s="347"/>
      <c r="M405" s="347"/>
      <c r="N405" s="161">
        <f t="shared" si="69"/>
        <v>0</v>
      </c>
      <c r="O405" s="237"/>
      <c r="P405" s="237"/>
      <c r="Q405" s="160">
        <f t="shared" si="76"/>
        <v>1</v>
      </c>
      <c r="R405" s="160">
        <f t="shared" si="71"/>
        <v>0</v>
      </c>
      <c r="S405" s="162">
        <f t="shared" si="72"/>
        <v>0</v>
      </c>
      <c r="T405" s="163"/>
      <c r="U405" s="248">
        <f t="shared" si="73"/>
        <v>0</v>
      </c>
      <c r="V405" s="241" t="s">
        <v>434</v>
      </c>
      <c r="W405" s="241">
        <v>1</v>
      </c>
      <c r="X405" s="162">
        <f t="shared" si="74"/>
        <v>0</v>
      </c>
      <c r="Y405" s="119"/>
      <c r="Z405" s="321"/>
      <c r="AA405" s="121"/>
    </row>
    <row r="406" spans="1:27" s="14" customFormat="1" ht="16.5" customHeight="1">
      <c r="A406" s="355" t="s">
        <v>703</v>
      </c>
      <c r="B406" s="357" t="s">
        <v>746</v>
      </c>
      <c r="C406" s="354">
        <v>1</v>
      </c>
      <c r="D406" s="356"/>
      <c r="E406" s="360" t="s">
        <v>715</v>
      </c>
      <c r="F406" s="359">
        <v>1</v>
      </c>
      <c r="G406" s="39"/>
      <c r="H406" s="39"/>
      <c r="I406" s="347"/>
      <c r="J406" s="347"/>
      <c r="K406" s="347"/>
      <c r="L406" s="347"/>
      <c r="M406" s="347"/>
      <c r="N406" s="161">
        <f t="shared" si="69"/>
        <v>0</v>
      </c>
      <c r="O406" s="237"/>
      <c r="P406" s="237"/>
      <c r="Q406" s="160">
        <f t="shared" si="76"/>
        <v>1</v>
      </c>
      <c r="R406" s="160">
        <f t="shared" si="71"/>
        <v>0</v>
      </c>
      <c r="S406" s="162">
        <f t="shared" si="72"/>
        <v>0</v>
      </c>
      <c r="T406" s="163"/>
      <c r="U406" s="248">
        <f t="shared" si="73"/>
        <v>0</v>
      </c>
      <c r="V406" s="241" t="s">
        <v>434</v>
      </c>
      <c r="W406" s="241">
        <v>1</v>
      </c>
      <c r="X406" s="162">
        <f t="shared" si="74"/>
        <v>0</v>
      </c>
      <c r="Y406" s="119"/>
      <c r="Z406" s="321"/>
      <c r="AA406" s="121"/>
    </row>
    <row r="407" spans="1:27" s="14" customFormat="1" ht="19.5" customHeight="1">
      <c r="A407" s="355"/>
      <c r="B407" s="357"/>
      <c r="C407" s="354"/>
      <c r="D407" s="356"/>
      <c r="E407" s="360"/>
      <c r="F407" s="359"/>
      <c r="G407" s="39"/>
      <c r="H407" s="39"/>
      <c r="I407" s="347"/>
      <c r="J407" s="347"/>
      <c r="K407" s="347"/>
      <c r="L407" s="347"/>
      <c r="M407" s="347"/>
      <c r="N407" s="161"/>
      <c r="O407" s="237"/>
      <c r="P407" s="237"/>
      <c r="Q407" s="160"/>
      <c r="R407" s="160"/>
      <c r="S407" s="162"/>
      <c r="T407" s="163"/>
      <c r="U407" s="248"/>
      <c r="V407" s="162"/>
      <c r="W407" s="241"/>
      <c r="X407" s="162"/>
      <c r="Y407" s="119"/>
      <c r="Z407" s="321"/>
      <c r="AA407" s="121"/>
    </row>
    <row r="408" spans="1:27" s="14" customFormat="1" ht="17.25" customHeight="1">
      <c r="A408" s="355"/>
      <c r="B408" s="357"/>
      <c r="C408" s="354"/>
      <c r="D408" s="356"/>
      <c r="E408" s="360"/>
      <c r="F408" s="359"/>
      <c r="G408" s="39"/>
      <c r="H408" s="39"/>
      <c r="I408" s="347"/>
      <c r="J408" s="347"/>
      <c r="K408" s="347"/>
      <c r="L408" s="347"/>
      <c r="M408" s="347"/>
      <c r="N408" s="161"/>
      <c r="O408" s="237"/>
      <c r="P408" s="237"/>
      <c r="Q408" s="160"/>
      <c r="R408" s="160"/>
      <c r="S408" s="162"/>
      <c r="T408" s="163"/>
      <c r="U408" s="248"/>
      <c r="V408" s="162"/>
      <c r="W408" s="241"/>
      <c r="X408" s="162"/>
      <c r="Y408" s="119"/>
      <c r="Z408" s="321"/>
      <c r="AA408" s="121"/>
    </row>
    <row r="409" spans="1:27" s="257" customFormat="1" ht="18.75" customHeight="1">
      <c r="A409" s="281"/>
      <c r="B409" s="438" t="s">
        <v>584</v>
      </c>
      <c r="C409" s="439"/>
      <c r="D409" s="440"/>
      <c r="E409" s="284"/>
      <c r="F409" s="284"/>
      <c r="G409" s="284"/>
      <c r="H409" s="284"/>
      <c r="I409" s="284"/>
      <c r="J409" s="284"/>
      <c r="K409" s="284"/>
      <c r="L409" s="284"/>
      <c r="M409" s="284"/>
      <c r="N409" s="284"/>
      <c r="O409" s="284"/>
      <c r="P409" s="284"/>
      <c r="Q409" s="250">
        <f>P409-O409+1</f>
        <v>1</v>
      </c>
      <c r="R409" s="250">
        <f t="shared" ref="R409:R415" si="77">Q409*N409*S409</f>
        <v>0</v>
      </c>
      <c r="S409" s="252">
        <f t="shared" ref="S409:S415" si="78">COUNTIF(G409:H409,"&gt;1")</f>
        <v>0</v>
      </c>
      <c r="T409" s="253"/>
      <c r="U409" s="254">
        <f t="shared" ref="U409:U415" si="79">ROUND(IF(V409="TH",R409*0.75),1)+IF(V409="LT",R409)</f>
        <v>0</v>
      </c>
      <c r="V409" s="252"/>
      <c r="W409" s="252"/>
      <c r="X409" s="252">
        <v>61</v>
      </c>
      <c r="Y409" s="255"/>
      <c r="Z409" s="256"/>
      <c r="AA409" s="251"/>
    </row>
    <row r="410" spans="1:27" s="14" customFormat="1" ht="17.25" customHeight="1">
      <c r="A410" s="355" t="s">
        <v>703</v>
      </c>
      <c r="B410" s="357" t="s">
        <v>747</v>
      </c>
      <c r="C410" s="354">
        <v>1</v>
      </c>
      <c r="D410" s="356" t="s">
        <v>29</v>
      </c>
      <c r="E410" s="360" t="s">
        <v>705</v>
      </c>
      <c r="F410" s="359">
        <v>1</v>
      </c>
      <c r="G410" s="39">
        <v>2</v>
      </c>
      <c r="H410" s="39"/>
      <c r="I410" s="347" t="s">
        <v>467</v>
      </c>
      <c r="J410" s="347" t="s">
        <v>565</v>
      </c>
      <c r="K410" s="347"/>
      <c r="L410" s="347"/>
      <c r="M410" s="347"/>
      <c r="N410" s="161">
        <f t="shared" ref="N410:N415" si="80">COUNTIF(I410:M410,"&gt;=1")+IF(I410="C1.1",3)+IF(J410="C1.2",3)+IF(K410="C3",5)+IF(I410="C2.1",3)+IF(J410="C2.2",3)+IF(I410="C1",6)+IF(J410="C2",6)+IF(I410="C.1",5)+IF(J410="C.2",5)</f>
        <v>12</v>
      </c>
      <c r="O410" s="237">
        <v>16</v>
      </c>
      <c r="P410" s="237">
        <v>20</v>
      </c>
      <c r="Q410" s="160">
        <f t="shared" ref="Q410:Q415" si="81">P410-O410+1+IF(O410=20,-3)</f>
        <v>5</v>
      </c>
      <c r="R410" s="160">
        <f t="shared" si="77"/>
        <v>60</v>
      </c>
      <c r="S410" s="162">
        <f t="shared" si="78"/>
        <v>1</v>
      </c>
      <c r="T410" s="163"/>
      <c r="U410" s="248">
        <f t="shared" si="79"/>
        <v>45</v>
      </c>
      <c r="V410" s="241" t="s">
        <v>434</v>
      </c>
      <c r="W410" s="241">
        <v>1</v>
      </c>
      <c r="X410" s="162">
        <f t="shared" ref="X410:X415" si="82">W410*U410</f>
        <v>45</v>
      </c>
      <c r="Y410" s="119"/>
      <c r="Z410" s="321"/>
      <c r="AA410" s="121"/>
    </row>
    <row r="411" spans="1:27" s="14" customFormat="1" ht="17.25" customHeight="1">
      <c r="A411" s="355" t="s">
        <v>703</v>
      </c>
      <c r="B411" s="357" t="s">
        <v>748</v>
      </c>
      <c r="C411" s="354">
        <v>1</v>
      </c>
      <c r="D411" s="356" t="s">
        <v>29</v>
      </c>
      <c r="E411" s="360" t="s">
        <v>705</v>
      </c>
      <c r="F411" s="359">
        <v>1</v>
      </c>
      <c r="G411" s="39">
        <v>4</v>
      </c>
      <c r="H411" s="39"/>
      <c r="I411" s="347" t="s">
        <v>467</v>
      </c>
      <c r="J411" s="347"/>
      <c r="K411" s="347"/>
      <c r="L411" s="347"/>
      <c r="M411" s="347"/>
      <c r="N411" s="161">
        <f t="shared" si="80"/>
        <v>6</v>
      </c>
      <c r="O411" s="237">
        <v>16</v>
      </c>
      <c r="P411" s="237">
        <v>20</v>
      </c>
      <c r="Q411" s="160">
        <f t="shared" si="81"/>
        <v>5</v>
      </c>
      <c r="R411" s="160">
        <f t="shared" si="77"/>
        <v>30</v>
      </c>
      <c r="S411" s="162">
        <f t="shared" si="78"/>
        <v>1</v>
      </c>
      <c r="T411" s="163"/>
      <c r="U411" s="248">
        <f t="shared" si="79"/>
        <v>22.5</v>
      </c>
      <c r="V411" s="241" t="s">
        <v>434</v>
      </c>
      <c r="W411" s="241">
        <v>1</v>
      </c>
      <c r="X411" s="162">
        <f t="shared" si="82"/>
        <v>22.5</v>
      </c>
      <c r="Y411" s="119"/>
      <c r="Z411" s="321"/>
      <c r="AA411" s="121"/>
    </row>
    <row r="412" spans="1:27" s="14" customFormat="1" ht="17.25" customHeight="1">
      <c r="A412" s="355" t="s">
        <v>703</v>
      </c>
      <c r="B412" s="357" t="s">
        <v>749</v>
      </c>
      <c r="C412" s="354">
        <v>1</v>
      </c>
      <c r="D412" s="356" t="s">
        <v>43</v>
      </c>
      <c r="E412" s="360" t="s">
        <v>705</v>
      </c>
      <c r="F412" s="359">
        <v>1</v>
      </c>
      <c r="G412" s="39">
        <v>8</v>
      </c>
      <c r="H412" s="39"/>
      <c r="I412" s="347" t="s">
        <v>467</v>
      </c>
      <c r="J412" s="347"/>
      <c r="K412" s="347"/>
      <c r="L412" s="347"/>
      <c r="M412" s="347"/>
      <c r="N412" s="161">
        <f t="shared" si="80"/>
        <v>6</v>
      </c>
      <c r="O412" s="237">
        <v>24</v>
      </c>
      <c r="P412" s="237">
        <v>28</v>
      </c>
      <c r="Q412" s="160">
        <f>P412-O412+1+IF(P412&gt;21,)</f>
        <v>5</v>
      </c>
      <c r="R412" s="160">
        <f t="shared" si="77"/>
        <v>30</v>
      </c>
      <c r="S412" s="162">
        <f t="shared" si="78"/>
        <v>1</v>
      </c>
      <c r="T412" s="163"/>
      <c r="U412" s="248">
        <f t="shared" si="79"/>
        <v>22.5</v>
      </c>
      <c r="V412" s="241" t="s">
        <v>434</v>
      </c>
      <c r="W412" s="241">
        <v>1</v>
      </c>
      <c r="X412" s="162">
        <f t="shared" si="82"/>
        <v>22.5</v>
      </c>
      <c r="Y412" s="119"/>
      <c r="Z412" s="321"/>
      <c r="AA412" s="121"/>
    </row>
    <row r="413" spans="1:27" s="14" customFormat="1" ht="17.25" customHeight="1">
      <c r="A413" s="355" t="s">
        <v>703</v>
      </c>
      <c r="B413" s="357" t="s">
        <v>750</v>
      </c>
      <c r="C413" s="354">
        <v>1</v>
      </c>
      <c r="D413" s="356" t="s">
        <v>30</v>
      </c>
      <c r="E413" s="360" t="s">
        <v>705</v>
      </c>
      <c r="F413" s="359">
        <v>1</v>
      </c>
      <c r="G413" s="39">
        <v>6</v>
      </c>
      <c r="H413" s="39"/>
      <c r="I413" s="347" t="s">
        <v>467</v>
      </c>
      <c r="J413" s="347" t="s">
        <v>565</v>
      </c>
      <c r="K413" s="347"/>
      <c r="L413" s="347"/>
      <c r="M413" s="347"/>
      <c r="N413" s="161">
        <f t="shared" si="80"/>
        <v>12</v>
      </c>
      <c r="O413" s="237">
        <v>16</v>
      </c>
      <c r="P413" s="237">
        <v>20</v>
      </c>
      <c r="Q413" s="160">
        <f t="shared" si="81"/>
        <v>5</v>
      </c>
      <c r="R413" s="160">
        <f t="shared" si="77"/>
        <v>60</v>
      </c>
      <c r="S413" s="162">
        <f t="shared" si="78"/>
        <v>1</v>
      </c>
      <c r="T413" s="163"/>
      <c r="U413" s="248">
        <f t="shared" si="79"/>
        <v>45</v>
      </c>
      <c r="V413" s="241" t="s">
        <v>434</v>
      </c>
      <c r="W413" s="241">
        <v>1</v>
      </c>
      <c r="X413" s="162">
        <f t="shared" si="82"/>
        <v>45</v>
      </c>
      <c r="Y413" s="119"/>
      <c r="Z413" s="321"/>
      <c r="AA413" s="121"/>
    </row>
    <row r="414" spans="1:27" s="14" customFormat="1" ht="17.25" customHeight="1">
      <c r="A414" s="355" t="s">
        <v>703</v>
      </c>
      <c r="B414" s="357" t="s">
        <v>751</v>
      </c>
      <c r="C414" s="354">
        <v>1</v>
      </c>
      <c r="D414" s="356" t="s">
        <v>43</v>
      </c>
      <c r="E414" s="360" t="s">
        <v>705</v>
      </c>
      <c r="F414" s="359">
        <v>1</v>
      </c>
      <c r="G414" s="39">
        <v>8</v>
      </c>
      <c r="H414" s="39"/>
      <c r="I414" s="347" t="s">
        <v>467</v>
      </c>
      <c r="J414" s="347" t="s">
        <v>565</v>
      </c>
      <c r="K414" s="347"/>
      <c r="L414" s="347"/>
      <c r="M414" s="347"/>
      <c r="N414" s="161">
        <f t="shared" si="80"/>
        <v>12</v>
      </c>
      <c r="O414" s="237">
        <v>16</v>
      </c>
      <c r="P414" s="237">
        <v>20</v>
      </c>
      <c r="Q414" s="160">
        <f t="shared" si="81"/>
        <v>5</v>
      </c>
      <c r="R414" s="160">
        <f t="shared" si="77"/>
        <v>60</v>
      </c>
      <c r="S414" s="162">
        <f t="shared" si="78"/>
        <v>1</v>
      </c>
      <c r="T414" s="163"/>
      <c r="U414" s="248">
        <f t="shared" si="79"/>
        <v>45</v>
      </c>
      <c r="V414" s="241" t="s">
        <v>434</v>
      </c>
      <c r="W414" s="241">
        <v>1</v>
      </c>
      <c r="X414" s="162">
        <f t="shared" si="82"/>
        <v>45</v>
      </c>
      <c r="Y414" s="119"/>
      <c r="Z414" s="321"/>
      <c r="AA414" s="121"/>
    </row>
    <row r="415" spans="1:27" s="14" customFormat="1" ht="17.25" customHeight="1">
      <c r="A415" s="355"/>
      <c r="B415" s="357" t="s">
        <v>752</v>
      </c>
      <c r="C415" s="354">
        <v>1</v>
      </c>
      <c r="D415" s="356" t="s">
        <v>29</v>
      </c>
      <c r="E415" s="360" t="s">
        <v>705</v>
      </c>
      <c r="F415" s="359">
        <v>1</v>
      </c>
      <c r="G415" s="39">
        <v>2</v>
      </c>
      <c r="H415" s="39"/>
      <c r="I415" s="347" t="s">
        <v>467</v>
      </c>
      <c r="J415" s="347" t="s">
        <v>565</v>
      </c>
      <c r="K415" s="347"/>
      <c r="L415" s="347"/>
      <c r="M415" s="347"/>
      <c r="N415" s="161">
        <f t="shared" si="80"/>
        <v>12</v>
      </c>
      <c r="O415" s="237">
        <v>11</v>
      </c>
      <c r="P415" s="237">
        <v>15</v>
      </c>
      <c r="Q415" s="160">
        <f t="shared" si="81"/>
        <v>5</v>
      </c>
      <c r="R415" s="160">
        <f t="shared" si="77"/>
        <v>60</v>
      </c>
      <c r="S415" s="162">
        <f t="shared" si="78"/>
        <v>1</v>
      </c>
      <c r="T415" s="163"/>
      <c r="U415" s="248">
        <f t="shared" si="79"/>
        <v>45</v>
      </c>
      <c r="V415" s="241" t="s">
        <v>434</v>
      </c>
      <c r="W415" s="241">
        <v>1</v>
      </c>
      <c r="X415" s="162">
        <f t="shared" si="82"/>
        <v>45</v>
      </c>
      <c r="Y415" s="119"/>
      <c r="Z415" s="321"/>
      <c r="AA415" s="121"/>
    </row>
    <row r="416" spans="1:27" s="14" customFormat="1" ht="21" customHeight="1">
      <c r="A416" s="355"/>
      <c r="B416" s="357"/>
      <c r="C416" s="354"/>
      <c r="D416" s="356"/>
      <c r="E416" s="360"/>
      <c r="F416" s="359"/>
      <c r="G416" s="39"/>
      <c r="H416" s="39"/>
      <c r="I416" s="347"/>
      <c r="J416" s="347"/>
      <c r="K416" s="347"/>
      <c r="L416" s="347"/>
      <c r="M416" s="347"/>
      <c r="N416" s="161"/>
      <c r="O416" s="237"/>
      <c r="P416" s="237"/>
      <c r="Q416" s="160"/>
      <c r="R416" s="160"/>
      <c r="S416" s="162"/>
      <c r="T416" s="163"/>
      <c r="U416" s="248"/>
      <c r="V416" s="162"/>
      <c r="W416" s="241"/>
      <c r="X416" s="162"/>
      <c r="Y416" s="119"/>
      <c r="Z416" s="321"/>
      <c r="AA416" s="121"/>
    </row>
    <row r="417" spans="1:27" s="257" customFormat="1" ht="18.75" customHeight="1">
      <c r="A417" s="281"/>
      <c r="B417" s="438" t="s">
        <v>753</v>
      </c>
      <c r="C417" s="439"/>
      <c r="D417" s="440"/>
      <c r="E417" s="284"/>
      <c r="F417" s="284"/>
      <c r="G417" s="284"/>
      <c r="H417" s="284"/>
      <c r="I417" s="284"/>
      <c r="J417" s="284"/>
      <c r="K417" s="284"/>
      <c r="L417" s="284"/>
      <c r="M417" s="284"/>
      <c r="N417" s="284"/>
      <c r="O417" s="284"/>
      <c r="P417" s="284"/>
      <c r="Q417" s="250">
        <f>P417-O417+1</f>
        <v>1</v>
      </c>
      <c r="R417" s="250">
        <f>Q417*N417*S417</f>
        <v>0</v>
      </c>
      <c r="S417" s="252">
        <f>COUNTIF(G417:H417,"&gt;1")</f>
        <v>0</v>
      </c>
      <c r="T417" s="253"/>
      <c r="U417" s="254">
        <f>ROUND(IF(V417="TH",R417*0.75),1)+IF(V417="LT",R417)</f>
        <v>0</v>
      </c>
      <c r="V417" s="252"/>
      <c r="W417" s="252"/>
      <c r="X417" s="252">
        <v>61</v>
      </c>
      <c r="Y417" s="255"/>
      <c r="Z417" s="256"/>
      <c r="AA417" s="251"/>
    </row>
    <row r="418" spans="1:27" s="14" customFormat="1" ht="17.25" customHeight="1">
      <c r="A418" s="355"/>
      <c r="B418" s="357" t="s">
        <v>754</v>
      </c>
      <c r="C418" s="354"/>
      <c r="D418" s="353" t="s">
        <v>45</v>
      </c>
      <c r="E418" s="353" t="s">
        <v>696</v>
      </c>
      <c r="F418" s="359">
        <v>2</v>
      </c>
      <c r="G418" s="39"/>
      <c r="H418" s="39">
        <v>3</v>
      </c>
      <c r="I418" s="347">
        <v>7</v>
      </c>
      <c r="J418" s="347">
        <v>8</v>
      </c>
      <c r="K418" s="347"/>
      <c r="L418" s="347"/>
      <c r="M418" s="347"/>
      <c r="N418" s="161">
        <f t="shared" ref="N418:N426" si="83">COUNTIF(I418:M418,"&gt;=1")+IF(I418="C1.1",3)+IF(J418="C1.2",3)+IF(K418="C3",5)+IF(I418="C2.1",3)+IF(J418="C2.2",3)+IF(I418="C1",6)+IF(J418="C2",6)+IF(I418="C.1",5)+IF(J418="C.2",5)</f>
        <v>2</v>
      </c>
      <c r="O418" s="237">
        <v>11</v>
      </c>
      <c r="P418" s="237">
        <v>28</v>
      </c>
      <c r="Q418" s="160">
        <f>P418-O418+1+IF(P418&gt;21,-3)</f>
        <v>15</v>
      </c>
      <c r="R418" s="160">
        <f>Q418*N418*S418</f>
        <v>30</v>
      </c>
      <c r="S418" s="162">
        <f>COUNTIF(G418:H418,"&gt;1")</f>
        <v>1</v>
      </c>
      <c r="T418" s="163"/>
      <c r="U418" s="248">
        <f>ROUND(IF(V418="TH",R418*0.75),1)+IF(V418="LT",R418)</f>
        <v>30</v>
      </c>
      <c r="V418" s="241" t="s">
        <v>433</v>
      </c>
      <c r="W418" s="241">
        <v>1</v>
      </c>
      <c r="X418" s="162">
        <f>W418*U418</f>
        <v>30</v>
      </c>
      <c r="Y418" s="119"/>
      <c r="Z418" s="321"/>
      <c r="AA418" s="121"/>
    </row>
    <row r="419" spans="1:27" s="14" customFormat="1" ht="17.25" customHeight="1">
      <c r="A419" s="355"/>
      <c r="B419" s="357" t="s">
        <v>754</v>
      </c>
      <c r="C419" s="354"/>
      <c r="D419" s="353" t="s">
        <v>585</v>
      </c>
      <c r="E419" s="353" t="s">
        <v>755</v>
      </c>
      <c r="F419" s="359">
        <v>2</v>
      </c>
      <c r="G419" s="39">
        <v>4</v>
      </c>
      <c r="H419" s="39"/>
      <c r="I419" s="347">
        <v>1</v>
      </c>
      <c r="J419" s="347">
        <v>2</v>
      </c>
      <c r="K419" s="347"/>
      <c r="L419" s="347"/>
      <c r="M419" s="347"/>
      <c r="N419" s="161">
        <f t="shared" si="83"/>
        <v>2</v>
      </c>
      <c r="O419" s="237">
        <v>11</v>
      </c>
      <c r="P419" s="237">
        <v>28</v>
      </c>
      <c r="Q419" s="160">
        <f t="shared" ref="Q419:Q426" si="84">P419-O419+1+IF(P419&gt;21,-3)</f>
        <v>15</v>
      </c>
      <c r="R419" s="160">
        <f t="shared" ref="R419:R426" si="85">Q419*N419*S419</f>
        <v>30</v>
      </c>
      <c r="S419" s="162">
        <f t="shared" ref="S419:S426" si="86">COUNTIF(G419:H419,"&gt;1")</f>
        <v>1</v>
      </c>
      <c r="T419" s="163"/>
      <c r="U419" s="248">
        <f t="shared" ref="U419:U426" si="87">ROUND(IF(V419="TH",R419*0.75),1)+IF(V419="LT",R419)</f>
        <v>30</v>
      </c>
      <c r="V419" s="162" t="s">
        <v>433</v>
      </c>
      <c r="W419" s="241">
        <v>1</v>
      </c>
      <c r="X419" s="162">
        <f t="shared" ref="X419:X426" si="88">W419*U419</f>
        <v>30</v>
      </c>
      <c r="Y419" s="119"/>
      <c r="Z419" s="321"/>
      <c r="AA419" s="121"/>
    </row>
    <row r="420" spans="1:27" s="14" customFormat="1" ht="18" customHeight="1">
      <c r="A420" s="355"/>
      <c r="B420" s="357" t="s">
        <v>754</v>
      </c>
      <c r="C420" s="354"/>
      <c r="D420" s="353" t="s">
        <v>39</v>
      </c>
      <c r="E420" s="353" t="s">
        <v>756</v>
      </c>
      <c r="F420" s="359">
        <v>1</v>
      </c>
      <c r="G420" s="39">
        <v>8</v>
      </c>
      <c r="H420" s="39"/>
      <c r="I420" s="347" t="s">
        <v>467</v>
      </c>
      <c r="J420" s="347"/>
      <c r="K420" s="347"/>
      <c r="L420" s="347"/>
      <c r="M420" s="347"/>
      <c r="N420" s="161">
        <f t="shared" si="83"/>
        <v>6</v>
      </c>
      <c r="O420" s="237">
        <v>15</v>
      </c>
      <c r="P420" s="237">
        <v>19</v>
      </c>
      <c r="Q420" s="160">
        <f t="shared" si="84"/>
        <v>5</v>
      </c>
      <c r="R420" s="160">
        <f t="shared" si="85"/>
        <v>30</v>
      </c>
      <c r="S420" s="162">
        <f t="shared" si="86"/>
        <v>1</v>
      </c>
      <c r="T420" s="163"/>
      <c r="U420" s="248">
        <f t="shared" si="87"/>
        <v>22.5</v>
      </c>
      <c r="V420" s="162" t="s">
        <v>434</v>
      </c>
      <c r="W420" s="241">
        <v>1</v>
      </c>
      <c r="X420" s="162">
        <f t="shared" si="88"/>
        <v>22.5</v>
      </c>
      <c r="Y420" s="119"/>
      <c r="Z420" s="321"/>
      <c r="AA420" s="121"/>
    </row>
    <row r="421" spans="1:27" s="14" customFormat="1" ht="20.25" customHeight="1">
      <c r="A421" s="355"/>
      <c r="B421" s="357" t="s">
        <v>754</v>
      </c>
      <c r="C421" s="354"/>
      <c r="D421" s="353" t="s">
        <v>43</v>
      </c>
      <c r="E421" s="353" t="s">
        <v>757</v>
      </c>
      <c r="F421" s="359">
        <v>1</v>
      </c>
      <c r="G421" s="39">
        <v>8</v>
      </c>
      <c r="H421" s="39"/>
      <c r="I421" s="347"/>
      <c r="J421" s="347" t="s">
        <v>565</v>
      </c>
      <c r="K421" s="347"/>
      <c r="L421" s="347"/>
      <c r="M421" s="347"/>
      <c r="N421" s="161">
        <f t="shared" si="83"/>
        <v>6</v>
      </c>
      <c r="O421" s="237">
        <v>24</v>
      </c>
      <c r="P421" s="237">
        <v>28</v>
      </c>
      <c r="Q421" s="160">
        <f>P421-O421+1+IF(P421&gt;21,)</f>
        <v>5</v>
      </c>
      <c r="R421" s="160">
        <f t="shared" si="85"/>
        <v>30</v>
      </c>
      <c r="S421" s="162">
        <f t="shared" si="86"/>
        <v>1</v>
      </c>
      <c r="T421" s="163"/>
      <c r="U421" s="248">
        <f t="shared" si="87"/>
        <v>22.5</v>
      </c>
      <c r="V421" s="162" t="s">
        <v>434</v>
      </c>
      <c r="W421" s="241">
        <v>1</v>
      </c>
      <c r="X421" s="162">
        <f t="shared" si="88"/>
        <v>22.5</v>
      </c>
      <c r="Y421" s="119"/>
      <c r="Z421" s="321"/>
      <c r="AA421" s="121"/>
    </row>
    <row r="422" spans="1:27" s="14" customFormat="1" ht="20.25" customHeight="1">
      <c r="A422" s="355"/>
      <c r="B422" s="357" t="s">
        <v>754</v>
      </c>
      <c r="C422" s="354"/>
      <c r="D422" s="353" t="s">
        <v>45</v>
      </c>
      <c r="E422" s="353" t="s">
        <v>22</v>
      </c>
      <c r="F422" s="359">
        <v>2</v>
      </c>
      <c r="G422" s="39"/>
      <c r="H422" s="39">
        <v>3</v>
      </c>
      <c r="I422" s="347">
        <v>9</v>
      </c>
      <c r="J422" s="347">
        <v>10</v>
      </c>
      <c r="K422" s="347"/>
      <c r="L422" s="347"/>
      <c r="M422" s="347"/>
      <c r="N422" s="161">
        <f t="shared" si="83"/>
        <v>2</v>
      </c>
      <c r="O422" s="237">
        <v>11</v>
      </c>
      <c r="P422" s="237">
        <v>28</v>
      </c>
      <c r="Q422" s="160">
        <f t="shared" si="84"/>
        <v>15</v>
      </c>
      <c r="R422" s="160">
        <f t="shared" si="85"/>
        <v>30</v>
      </c>
      <c r="S422" s="162">
        <f t="shared" si="86"/>
        <v>1</v>
      </c>
      <c r="T422" s="163"/>
      <c r="U422" s="248">
        <f t="shared" si="87"/>
        <v>30</v>
      </c>
      <c r="V422" s="162" t="s">
        <v>433</v>
      </c>
      <c r="W422" s="241">
        <v>1</v>
      </c>
      <c r="X422" s="162">
        <f t="shared" si="88"/>
        <v>30</v>
      </c>
      <c r="Y422" s="119"/>
      <c r="Z422" s="321"/>
      <c r="AA422" s="121"/>
    </row>
    <row r="423" spans="1:27" s="14" customFormat="1" ht="18" customHeight="1">
      <c r="A423" s="355"/>
      <c r="B423" s="357" t="s">
        <v>754</v>
      </c>
      <c r="C423" s="354"/>
      <c r="D423" s="353" t="s">
        <v>585</v>
      </c>
      <c r="E423" s="353" t="s">
        <v>583</v>
      </c>
      <c r="F423" s="359">
        <v>2</v>
      </c>
      <c r="G423" s="39">
        <v>4</v>
      </c>
      <c r="H423" s="39"/>
      <c r="I423" s="347">
        <v>3</v>
      </c>
      <c r="J423" s="347">
        <v>4</v>
      </c>
      <c r="K423" s="347"/>
      <c r="L423" s="347"/>
      <c r="M423" s="347"/>
      <c r="N423" s="161">
        <f t="shared" si="83"/>
        <v>2</v>
      </c>
      <c r="O423" s="237">
        <v>11</v>
      </c>
      <c r="P423" s="237">
        <v>28</v>
      </c>
      <c r="Q423" s="160">
        <f t="shared" si="84"/>
        <v>15</v>
      </c>
      <c r="R423" s="160">
        <f t="shared" si="85"/>
        <v>30</v>
      </c>
      <c r="S423" s="162">
        <f t="shared" si="86"/>
        <v>1</v>
      </c>
      <c r="T423" s="163"/>
      <c r="U423" s="248">
        <f t="shared" si="87"/>
        <v>30</v>
      </c>
      <c r="V423" s="162" t="s">
        <v>433</v>
      </c>
      <c r="W423" s="241">
        <v>1</v>
      </c>
      <c r="X423" s="162">
        <f t="shared" si="88"/>
        <v>30</v>
      </c>
      <c r="Y423" s="119"/>
      <c r="Z423" s="321"/>
      <c r="AA423" s="121"/>
    </row>
    <row r="424" spans="1:27" s="14" customFormat="1" ht="19.5" customHeight="1">
      <c r="A424" s="355"/>
      <c r="B424" s="353" t="s">
        <v>758</v>
      </c>
      <c r="C424" s="354"/>
      <c r="D424" s="353" t="s">
        <v>617</v>
      </c>
      <c r="E424" s="353" t="s">
        <v>726</v>
      </c>
      <c r="F424" s="359">
        <v>4</v>
      </c>
      <c r="G424" s="39">
        <v>2</v>
      </c>
      <c r="H424" s="39"/>
      <c r="I424" s="347">
        <v>1</v>
      </c>
      <c r="J424" s="347">
        <v>2</v>
      </c>
      <c r="K424" s="347">
        <v>3</v>
      </c>
      <c r="L424" s="347">
        <v>4</v>
      </c>
      <c r="M424" s="347"/>
      <c r="N424" s="161">
        <f t="shared" si="83"/>
        <v>4</v>
      </c>
      <c r="O424" s="237">
        <v>11</v>
      </c>
      <c r="P424" s="237">
        <v>28</v>
      </c>
      <c r="Q424" s="160">
        <f t="shared" si="84"/>
        <v>15</v>
      </c>
      <c r="R424" s="160">
        <f t="shared" si="85"/>
        <v>60</v>
      </c>
      <c r="S424" s="162">
        <f t="shared" si="86"/>
        <v>1</v>
      </c>
      <c r="T424" s="163"/>
      <c r="U424" s="248">
        <f t="shared" si="87"/>
        <v>60</v>
      </c>
      <c r="V424" s="162" t="s">
        <v>433</v>
      </c>
      <c r="W424" s="241">
        <v>1</v>
      </c>
      <c r="X424" s="162">
        <f t="shared" si="88"/>
        <v>60</v>
      </c>
      <c r="Y424" s="119"/>
      <c r="Z424" s="321"/>
      <c r="AA424" s="121"/>
    </row>
    <row r="425" spans="1:27" s="14" customFormat="1" ht="19.5" customHeight="1">
      <c r="A425" s="355"/>
      <c r="B425" s="353" t="s">
        <v>758</v>
      </c>
      <c r="C425" s="354">
        <v>1</v>
      </c>
      <c r="D425" s="356" t="s">
        <v>759</v>
      </c>
      <c r="E425" s="360" t="s">
        <v>636</v>
      </c>
      <c r="F425" s="359">
        <v>1</v>
      </c>
      <c r="G425" s="39"/>
      <c r="H425" s="39">
        <v>7</v>
      </c>
      <c r="I425" s="347" t="s">
        <v>467</v>
      </c>
      <c r="J425" s="347" t="s">
        <v>565</v>
      </c>
      <c r="K425" s="347"/>
      <c r="L425" s="347"/>
      <c r="M425" s="347"/>
      <c r="N425" s="161">
        <f t="shared" si="83"/>
        <v>12</v>
      </c>
      <c r="O425" s="237">
        <v>25</v>
      </c>
      <c r="P425" s="237">
        <v>29</v>
      </c>
      <c r="Q425" s="160">
        <f>P425-O425+1+IF(P425&gt;21,)</f>
        <v>5</v>
      </c>
      <c r="R425" s="160">
        <f t="shared" si="85"/>
        <v>60</v>
      </c>
      <c r="S425" s="162">
        <f t="shared" si="86"/>
        <v>1</v>
      </c>
      <c r="T425" s="163"/>
      <c r="U425" s="248">
        <f t="shared" si="87"/>
        <v>45</v>
      </c>
      <c r="V425" s="162" t="s">
        <v>434</v>
      </c>
      <c r="W425" s="241">
        <v>1</v>
      </c>
      <c r="X425" s="162">
        <f t="shared" si="88"/>
        <v>45</v>
      </c>
      <c r="Y425" s="119"/>
      <c r="Z425" s="321"/>
      <c r="AA425" s="121"/>
    </row>
    <row r="426" spans="1:27" s="14" customFormat="1" ht="19.5" customHeight="1">
      <c r="A426" s="355"/>
      <c r="B426" s="353" t="s">
        <v>758</v>
      </c>
      <c r="C426" s="354"/>
      <c r="D426" s="353" t="s">
        <v>29</v>
      </c>
      <c r="E426" s="353" t="s">
        <v>757</v>
      </c>
      <c r="F426" s="359">
        <v>1</v>
      </c>
      <c r="G426" s="39">
        <v>4</v>
      </c>
      <c r="H426" s="39"/>
      <c r="I426" s="347"/>
      <c r="J426" s="347" t="s">
        <v>565</v>
      </c>
      <c r="K426" s="347"/>
      <c r="L426" s="347"/>
      <c r="M426" s="347"/>
      <c r="N426" s="161">
        <f t="shared" si="83"/>
        <v>6</v>
      </c>
      <c r="O426" s="237">
        <v>16</v>
      </c>
      <c r="P426" s="237">
        <v>20</v>
      </c>
      <c r="Q426" s="160">
        <f t="shared" si="84"/>
        <v>5</v>
      </c>
      <c r="R426" s="160">
        <f t="shared" si="85"/>
        <v>30</v>
      </c>
      <c r="S426" s="162">
        <f t="shared" si="86"/>
        <v>1</v>
      </c>
      <c r="T426" s="163"/>
      <c r="U426" s="248">
        <f t="shared" si="87"/>
        <v>22.5</v>
      </c>
      <c r="V426" s="162" t="s">
        <v>434</v>
      </c>
      <c r="W426" s="241">
        <v>1</v>
      </c>
      <c r="X426" s="162">
        <f t="shared" si="88"/>
        <v>22.5</v>
      </c>
      <c r="Y426" s="119"/>
      <c r="Z426" s="321"/>
      <c r="AA426" s="121"/>
    </row>
    <row r="427" spans="1:27" s="14" customFormat="1" ht="19.5" customHeight="1">
      <c r="A427" s="355"/>
      <c r="B427" s="353"/>
      <c r="C427" s="354"/>
      <c r="D427" s="356"/>
      <c r="E427" s="360"/>
      <c r="F427" s="359"/>
      <c r="G427" s="39"/>
      <c r="H427" s="39"/>
      <c r="I427" s="347"/>
      <c r="J427" s="347"/>
      <c r="K427" s="347"/>
      <c r="L427" s="347"/>
      <c r="M427" s="347"/>
      <c r="N427" s="161"/>
      <c r="O427" s="237"/>
      <c r="P427" s="237"/>
      <c r="Q427" s="160"/>
      <c r="R427" s="160"/>
      <c r="S427" s="162"/>
      <c r="T427" s="163"/>
      <c r="U427" s="248"/>
      <c r="V427" s="162"/>
      <c r="W427" s="241"/>
      <c r="X427" s="162"/>
      <c r="Y427" s="119"/>
      <c r="Z427" s="321"/>
      <c r="AA427" s="121"/>
    </row>
    <row r="428" spans="1:27" s="14" customFormat="1" ht="19.5" customHeight="1">
      <c r="A428" s="355"/>
      <c r="B428" s="353"/>
      <c r="C428" s="354"/>
      <c r="D428" s="356"/>
      <c r="E428" s="360"/>
      <c r="F428" s="359"/>
      <c r="G428" s="39"/>
      <c r="H428" s="39"/>
      <c r="I428" s="347"/>
      <c r="J428" s="347"/>
      <c r="K428" s="347"/>
      <c r="L428" s="347"/>
      <c r="M428" s="347"/>
      <c r="N428" s="161"/>
      <c r="O428" s="237"/>
      <c r="P428" s="237"/>
      <c r="Q428" s="160"/>
      <c r="R428" s="160"/>
      <c r="S428" s="162"/>
      <c r="T428" s="163"/>
      <c r="U428" s="248"/>
      <c r="V428" s="162"/>
      <c r="W428" s="241"/>
      <c r="X428" s="162"/>
      <c r="Y428" s="119"/>
      <c r="Z428" s="321"/>
      <c r="AA428" s="121"/>
    </row>
    <row r="429" spans="1:27" s="14" customFormat="1" ht="19.5" customHeight="1">
      <c r="A429" s="355"/>
      <c r="B429" s="353"/>
      <c r="C429" s="354"/>
      <c r="D429" s="356"/>
      <c r="E429" s="360"/>
      <c r="F429" s="359"/>
      <c r="G429" s="39"/>
      <c r="H429" s="39"/>
      <c r="I429" s="347"/>
      <c r="J429" s="347"/>
      <c r="K429" s="347"/>
      <c r="L429" s="347"/>
      <c r="M429" s="347"/>
      <c r="N429" s="161"/>
      <c r="O429" s="237"/>
      <c r="P429" s="237"/>
      <c r="Q429" s="160"/>
      <c r="R429" s="160"/>
      <c r="S429" s="162"/>
      <c r="T429" s="163"/>
      <c r="U429" s="248"/>
      <c r="V429" s="162"/>
      <c r="W429" s="241"/>
      <c r="X429" s="162"/>
      <c r="Y429" s="119"/>
      <c r="Z429" s="321"/>
      <c r="AA429" s="121"/>
    </row>
    <row r="430" spans="1:27" s="257" customFormat="1" ht="18.75" customHeight="1">
      <c r="A430" s="281"/>
      <c r="B430" s="438" t="s">
        <v>760</v>
      </c>
      <c r="C430" s="439"/>
      <c r="D430" s="440"/>
      <c r="E430" s="284"/>
      <c r="F430" s="284"/>
      <c r="G430" s="284"/>
      <c r="H430" s="284"/>
      <c r="I430" s="284"/>
      <c r="J430" s="284"/>
      <c r="K430" s="284"/>
      <c r="L430" s="284"/>
      <c r="M430" s="284"/>
      <c r="N430" s="284"/>
      <c r="O430" s="284"/>
      <c r="P430" s="284"/>
      <c r="Q430" s="250">
        <f>P430-O430+1</f>
        <v>1</v>
      </c>
      <c r="R430" s="250">
        <f>Q430*N430*S430</f>
        <v>0</v>
      </c>
      <c r="S430" s="252">
        <f>COUNTIF(G430:H430,"&gt;1")</f>
        <v>0</v>
      </c>
      <c r="T430" s="253"/>
      <c r="U430" s="254">
        <f>ROUND(IF(V430="TH",R430*0.75),1)+IF(V430="LT",R430)</f>
        <v>0</v>
      </c>
      <c r="V430" s="252"/>
      <c r="W430" s="252"/>
      <c r="X430" s="252">
        <v>61</v>
      </c>
      <c r="Y430" s="255"/>
      <c r="Z430" s="256"/>
      <c r="AA430" s="251"/>
    </row>
    <row r="431" spans="1:27" s="14" customFormat="1" ht="19.5" customHeight="1">
      <c r="A431" s="355"/>
      <c r="B431" s="353" t="s">
        <v>761</v>
      </c>
      <c r="C431" s="354">
        <v>1</v>
      </c>
      <c r="D431" s="356" t="s">
        <v>23</v>
      </c>
      <c r="E431" s="361" t="s">
        <v>627</v>
      </c>
      <c r="F431" s="359">
        <v>3</v>
      </c>
      <c r="G431" s="39">
        <v>4</v>
      </c>
      <c r="H431" s="39"/>
      <c r="I431" s="347">
        <v>13</v>
      </c>
      <c r="J431" s="347">
        <v>14</v>
      </c>
      <c r="K431" s="347">
        <v>15</v>
      </c>
      <c r="L431" s="347">
        <v>16</v>
      </c>
      <c r="M431" s="347"/>
      <c r="N431" s="161">
        <f>COUNTIF(I431:M431,"&gt;=1")+IF(I431="C1.1",3)+IF(J431="C1.2",3)+IF(K431="C3",5)+IF(I431="C2.1",3)+IF(J431="C2.2",3)+IF(I431="C1",6)+IF(J431="C2",6)+IF(I431="C.1",5)+IF(J431="C.2",5)</f>
        <v>4</v>
      </c>
      <c r="O431" s="237">
        <v>17</v>
      </c>
      <c r="P431" s="237">
        <v>25</v>
      </c>
      <c r="Q431" s="160">
        <f>P431-O431+1+IF(P431&gt;21,-3)</f>
        <v>6</v>
      </c>
      <c r="R431" s="160">
        <f>Q431*N431*S431</f>
        <v>24</v>
      </c>
      <c r="S431" s="162">
        <f>COUNTIF(G431:H431,"&gt;1")</f>
        <v>1</v>
      </c>
      <c r="T431" s="163"/>
      <c r="U431" s="248">
        <f>ROUND(IF(V431="TH",R431*0.75),1)+IF(V431="LT",R431)</f>
        <v>24</v>
      </c>
      <c r="V431" s="162" t="s">
        <v>433</v>
      </c>
      <c r="W431" s="241">
        <v>1</v>
      </c>
      <c r="X431" s="162">
        <f>W431*U431</f>
        <v>24</v>
      </c>
      <c r="Y431" s="119"/>
      <c r="Z431" s="321"/>
      <c r="AA431" s="121"/>
    </row>
    <row r="432" spans="1:27" s="14" customFormat="1" ht="19.5" customHeight="1">
      <c r="A432" s="355"/>
      <c r="B432" s="353" t="s">
        <v>761</v>
      </c>
      <c r="C432" s="354">
        <v>1</v>
      </c>
      <c r="D432" s="356" t="s">
        <v>23</v>
      </c>
      <c r="E432" s="361" t="s">
        <v>627</v>
      </c>
      <c r="F432" s="359">
        <v>3</v>
      </c>
      <c r="G432" s="39"/>
      <c r="H432" s="39">
        <v>7</v>
      </c>
      <c r="I432" s="347">
        <v>13</v>
      </c>
      <c r="J432" s="347">
        <v>14</v>
      </c>
      <c r="K432" s="347">
        <v>15</v>
      </c>
      <c r="L432" s="347">
        <v>16</v>
      </c>
      <c r="M432" s="347"/>
      <c r="N432" s="161">
        <f>COUNTIF(I432:M432,"&gt;=1")+IF(I432="C1.1",3)+IF(J432="C1.2",3)+IF(K432="C3",5)+IF(I432="C2.1",3)+IF(J432="C2.2",3)+IF(I432="C1",6)+IF(J432="C2",6)+IF(I432="C.1",5)+IF(J432="C.2",5)</f>
        <v>4</v>
      </c>
      <c r="O432" s="237">
        <v>17</v>
      </c>
      <c r="P432" s="237">
        <v>24</v>
      </c>
      <c r="Q432" s="160">
        <f>P432-O432+1+IF(P432&gt;21,-3)</f>
        <v>5</v>
      </c>
      <c r="R432" s="160">
        <f>Q432*N432*S432+1</f>
        <v>21</v>
      </c>
      <c r="S432" s="162">
        <f>COUNTIF(G432:H432,"&gt;1")</f>
        <v>1</v>
      </c>
      <c r="T432" s="163"/>
      <c r="U432" s="248">
        <f>ROUND(IF(V432="TH",R432*0.75),1)+IF(V432="LT",R432)</f>
        <v>21</v>
      </c>
      <c r="V432" s="162" t="s">
        <v>433</v>
      </c>
      <c r="W432" s="241">
        <v>1</v>
      </c>
      <c r="X432" s="162">
        <f>W432*U432</f>
        <v>21</v>
      </c>
      <c r="Y432" s="373" t="s">
        <v>762</v>
      </c>
      <c r="Z432" s="321"/>
      <c r="AA432" s="121"/>
    </row>
    <row r="433" spans="1:27" s="14" customFormat="1" ht="19.5" customHeight="1">
      <c r="A433" s="355"/>
      <c r="B433" s="353" t="s">
        <v>761</v>
      </c>
      <c r="C433" s="354">
        <v>1</v>
      </c>
      <c r="D433" s="356" t="s">
        <v>475</v>
      </c>
      <c r="E433" s="361" t="s">
        <v>763</v>
      </c>
      <c r="F433" s="359">
        <v>2</v>
      </c>
      <c r="G433" s="39">
        <v>4</v>
      </c>
      <c r="H433" s="39">
        <v>7</v>
      </c>
      <c r="I433" s="347"/>
      <c r="J433" s="347"/>
      <c r="K433" s="347" t="s">
        <v>577</v>
      </c>
      <c r="L433" s="347"/>
      <c r="M433" s="347"/>
      <c r="N433" s="161">
        <f t="shared" ref="N433:N439" si="89">COUNTIF(I433:M433,"&gt;=1")+IF(I433="C1.1",3)+IF(J433="C1.2",3)+IF(K433="C3",5)+IF(I433="C2.1",3)+IF(J433="C2.2",3)+IF(I433="C1",6)+IF(J433="C2",6)+IF(I433="C.1",5)+IF(J433="C.2",5)</f>
        <v>5</v>
      </c>
      <c r="O433" s="237">
        <v>11</v>
      </c>
      <c r="P433" s="237">
        <v>16</v>
      </c>
      <c r="Q433" s="160">
        <f t="shared" ref="Q433:Q439" si="90">P433-O433+1+IF(P433&gt;21,-3)</f>
        <v>6</v>
      </c>
      <c r="R433" s="160">
        <f>Q433*N433*S433</f>
        <v>60</v>
      </c>
      <c r="S433" s="162">
        <f t="shared" ref="S433:S439" si="91">COUNTIF(G433:H433,"&gt;1")</f>
        <v>2</v>
      </c>
      <c r="T433" s="163"/>
      <c r="U433" s="248">
        <f t="shared" ref="U433:U439" si="92">ROUND(IF(V433="TH",R433*0.75),1)+IF(V433="LT",R433)</f>
        <v>45</v>
      </c>
      <c r="V433" s="162" t="s">
        <v>434</v>
      </c>
      <c r="W433" s="241">
        <v>1</v>
      </c>
      <c r="X433" s="162">
        <f t="shared" ref="X433:X439" si="93">W433*U433</f>
        <v>45</v>
      </c>
      <c r="Y433" s="119"/>
      <c r="Z433" s="321"/>
      <c r="AA433" s="121"/>
    </row>
    <row r="434" spans="1:27" s="14" customFormat="1" ht="19.5" customHeight="1">
      <c r="A434" s="355"/>
      <c r="B434" s="353" t="s">
        <v>761</v>
      </c>
      <c r="C434" s="354">
        <v>1</v>
      </c>
      <c r="D434" s="356" t="s">
        <v>764</v>
      </c>
      <c r="E434" s="361" t="s">
        <v>560</v>
      </c>
      <c r="F434" s="359">
        <v>4</v>
      </c>
      <c r="G434" s="39"/>
      <c r="H434" s="39">
        <v>5</v>
      </c>
      <c r="I434" s="347">
        <v>13</v>
      </c>
      <c r="J434" s="347">
        <v>14</v>
      </c>
      <c r="K434" s="347">
        <v>15</v>
      </c>
      <c r="L434" s="347">
        <v>16</v>
      </c>
      <c r="M434" s="347"/>
      <c r="N434" s="161">
        <f t="shared" si="89"/>
        <v>4</v>
      </c>
      <c r="O434" s="237">
        <v>11</v>
      </c>
      <c r="P434" s="237">
        <v>28</v>
      </c>
      <c r="Q434" s="160">
        <f t="shared" si="90"/>
        <v>15</v>
      </c>
      <c r="R434" s="160">
        <f>Q434*N434*S434</f>
        <v>60</v>
      </c>
      <c r="S434" s="162">
        <f t="shared" si="91"/>
        <v>1</v>
      </c>
      <c r="T434" s="163"/>
      <c r="U434" s="248">
        <f t="shared" si="92"/>
        <v>60</v>
      </c>
      <c r="V434" s="162" t="s">
        <v>433</v>
      </c>
      <c r="W434" s="241">
        <v>1</v>
      </c>
      <c r="X434" s="162">
        <f t="shared" si="93"/>
        <v>60</v>
      </c>
      <c r="Y434" s="119"/>
      <c r="Z434" s="321"/>
      <c r="AA434" s="121"/>
    </row>
    <row r="435" spans="1:27" s="14" customFormat="1" ht="19.5" customHeight="1">
      <c r="A435" s="355"/>
      <c r="B435" s="353" t="s">
        <v>761</v>
      </c>
      <c r="C435" s="354">
        <v>1</v>
      </c>
      <c r="D435" s="356" t="s">
        <v>465</v>
      </c>
      <c r="E435" s="361" t="s">
        <v>54</v>
      </c>
      <c r="F435" s="359">
        <v>3</v>
      </c>
      <c r="G435" s="39">
        <v>6</v>
      </c>
      <c r="H435" s="39"/>
      <c r="I435" s="347">
        <v>13</v>
      </c>
      <c r="J435" s="347">
        <v>14</v>
      </c>
      <c r="K435" s="347">
        <v>15</v>
      </c>
      <c r="L435" s="347">
        <v>16</v>
      </c>
      <c r="M435" s="347"/>
      <c r="N435" s="161">
        <f t="shared" si="89"/>
        <v>4</v>
      </c>
      <c r="O435" s="237">
        <v>11</v>
      </c>
      <c r="P435" s="237">
        <v>24</v>
      </c>
      <c r="Q435" s="160">
        <f t="shared" si="90"/>
        <v>11</v>
      </c>
      <c r="R435" s="160">
        <f>Q435*N435*S435+1</f>
        <v>45</v>
      </c>
      <c r="S435" s="162">
        <f t="shared" si="91"/>
        <v>1</v>
      </c>
      <c r="T435" s="163"/>
      <c r="U435" s="248">
        <f t="shared" si="92"/>
        <v>45</v>
      </c>
      <c r="V435" s="162" t="s">
        <v>433</v>
      </c>
      <c r="W435" s="241">
        <v>1</v>
      </c>
      <c r="X435" s="162">
        <f t="shared" si="93"/>
        <v>45</v>
      </c>
      <c r="Y435" s="373" t="s">
        <v>762</v>
      </c>
      <c r="Z435" s="321"/>
      <c r="AA435" s="121"/>
    </row>
    <row r="436" spans="1:27" s="14" customFormat="1" ht="19.5" customHeight="1">
      <c r="A436" s="355"/>
      <c r="B436" s="353" t="s">
        <v>761</v>
      </c>
      <c r="C436" s="354">
        <v>1</v>
      </c>
      <c r="D436" s="356" t="s">
        <v>26</v>
      </c>
      <c r="E436" s="361" t="s">
        <v>109</v>
      </c>
      <c r="F436" s="359">
        <v>2</v>
      </c>
      <c r="G436" s="39">
        <v>6</v>
      </c>
      <c r="H436" s="39"/>
      <c r="I436" s="347">
        <v>13</v>
      </c>
      <c r="J436" s="347">
        <v>14</v>
      </c>
      <c r="K436" s="347">
        <v>15</v>
      </c>
      <c r="L436" s="347">
        <v>16</v>
      </c>
      <c r="M436" s="347"/>
      <c r="N436" s="161">
        <f>COUNTIF(I436:M436,"&gt;=1")+IF(I436="C1.1",3)+IF(J436="C1.2",3)+IF(K436="C3",5)+IF(I436="C2.1",3)+IF(J436="C2.2",3)+IF(I436="C1",6)+IF(J436="C2",6)+IF(I436="C.1",5)+IF(J436="C.2",5)</f>
        <v>4</v>
      </c>
      <c r="O436" s="237">
        <v>25</v>
      </c>
      <c r="P436" s="237">
        <v>28</v>
      </c>
      <c r="Q436" s="160">
        <f>P436-O436+1+IF(P436&gt;21,)</f>
        <v>4</v>
      </c>
      <c r="R436" s="160">
        <f>Q436*N436*S436-1</f>
        <v>15</v>
      </c>
      <c r="S436" s="162">
        <f>COUNTIF(G436:H436,"&gt;1")</f>
        <v>1</v>
      </c>
      <c r="T436" s="163"/>
      <c r="U436" s="248">
        <f>ROUND(IF(V436="TH",R436*0.75),1)+IF(V436="LT",R436)</f>
        <v>15</v>
      </c>
      <c r="V436" s="162" t="s">
        <v>433</v>
      </c>
      <c r="W436" s="241">
        <v>1</v>
      </c>
      <c r="X436" s="162">
        <f>W436*U436</f>
        <v>15</v>
      </c>
      <c r="Y436" s="373" t="s">
        <v>765</v>
      </c>
      <c r="Z436" s="321"/>
      <c r="AA436" s="121"/>
    </row>
    <row r="437" spans="1:27" s="14" customFormat="1" ht="19.5" customHeight="1">
      <c r="A437" s="355"/>
      <c r="B437" s="353" t="s">
        <v>761</v>
      </c>
      <c r="C437" s="354">
        <v>1</v>
      </c>
      <c r="D437" s="356" t="s">
        <v>26</v>
      </c>
      <c r="E437" s="361" t="s">
        <v>109</v>
      </c>
      <c r="F437" s="359">
        <v>2</v>
      </c>
      <c r="G437" s="39"/>
      <c r="H437" s="39">
        <v>7</v>
      </c>
      <c r="I437" s="347">
        <v>13</v>
      </c>
      <c r="J437" s="347">
        <v>14</v>
      </c>
      <c r="K437" s="347">
        <v>15</v>
      </c>
      <c r="L437" s="347">
        <v>16</v>
      </c>
      <c r="M437" s="347"/>
      <c r="N437" s="161">
        <f>COUNTIF(I437:M437,"&gt;=1")+IF(I437="C1.1",3)+IF(J437="C1.2",3)+IF(K437="C3",5)+IF(I437="C2.1",3)+IF(J437="C2.2",3)+IF(I437="C1",6)+IF(J437="C2",6)+IF(I437="C.1",5)+IF(J437="C.2",5)</f>
        <v>4</v>
      </c>
      <c r="O437" s="237">
        <v>25</v>
      </c>
      <c r="P437" s="237">
        <v>28</v>
      </c>
      <c r="Q437" s="160">
        <f>P437-O437+1+IF(P437&gt;21,)</f>
        <v>4</v>
      </c>
      <c r="R437" s="160">
        <f>Q437*N437*S437-1</f>
        <v>15</v>
      </c>
      <c r="S437" s="162">
        <f>COUNTIF(G437:H437,"&gt;1")</f>
        <v>1</v>
      </c>
      <c r="T437" s="163"/>
      <c r="U437" s="248">
        <f>ROUND(IF(V437="TH",R437*0.75),1)+IF(V437="LT",R437)</f>
        <v>15</v>
      </c>
      <c r="V437" s="162" t="s">
        <v>433</v>
      </c>
      <c r="W437" s="241">
        <v>1</v>
      </c>
      <c r="X437" s="162">
        <f>W437*U437</f>
        <v>15</v>
      </c>
      <c r="Y437" s="373" t="s">
        <v>765</v>
      </c>
      <c r="Z437" s="321"/>
      <c r="AA437" s="121"/>
    </row>
    <row r="438" spans="1:27" s="14" customFormat="1" ht="19.5" customHeight="1">
      <c r="A438" s="355"/>
      <c r="B438" s="353" t="s">
        <v>766</v>
      </c>
      <c r="C438" s="354">
        <v>1</v>
      </c>
      <c r="D438" s="356" t="s">
        <v>465</v>
      </c>
      <c r="E438" s="361" t="s">
        <v>96</v>
      </c>
      <c r="F438" s="359">
        <v>2</v>
      </c>
      <c r="G438" s="39">
        <v>4</v>
      </c>
      <c r="H438" s="39"/>
      <c r="I438" s="347">
        <v>13</v>
      </c>
      <c r="J438" s="347">
        <v>14</v>
      </c>
      <c r="K438" s="347">
        <v>15</v>
      </c>
      <c r="L438" s="347">
        <v>16</v>
      </c>
      <c r="M438" s="347"/>
      <c r="N438" s="161">
        <f t="shared" si="89"/>
        <v>4</v>
      </c>
      <c r="O438" s="237">
        <v>18</v>
      </c>
      <c r="P438" s="237">
        <v>28</v>
      </c>
      <c r="Q438" s="160">
        <f t="shared" si="90"/>
        <v>8</v>
      </c>
      <c r="R438" s="160">
        <f>Q438*N438*S438-2</f>
        <v>30</v>
      </c>
      <c r="S438" s="162">
        <f t="shared" si="91"/>
        <v>1</v>
      </c>
      <c r="T438" s="163"/>
      <c r="U438" s="248">
        <f t="shared" si="92"/>
        <v>30</v>
      </c>
      <c r="V438" s="162" t="s">
        <v>433</v>
      </c>
      <c r="W438" s="241">
        <v>1</v>
      </c>
      <c r="X438" s="162">
        <f t="shared" si="93"/>
        <v>30</v>
      </c>
      <c r="Y438" s="373" t="s">
        <v>767</v>
      </c>
      <c r="Z438" s="321"/>
      <c r="AA438" s="121"/>
    </row>
    <row r="439" spans="1:27" s="14" customFormat="1" ht="19.5" customHeight="1">
      <c r="A439" s="355"/>
      <c r="B439" s="353" t="s">
        <v>766</v>
      </c>
      <c r="C439" s="354">
        <v>1</v>
      </c>
      <c r="D439" s="356" t="s">
        <v>465</v>
      </c>
      <c r="E439" s="361" t="s">
        <v>113</v>
      </c>
      <c r="F439" s="359">
        <v>2</v>
      </c>
      <c r="G439" s="39">
        <v>4</v>
      </c>
      <c r="H439" s="39"/>
      <c r="I439" s="347">
        <v>13</v>
      </c>
      <c r="J439" s="347">
        <v>14</v>
      </c>
      <c r="K439" s="347">
        <v>15</v>
      </c>
      <c r="L439" s="347">
        <v>16</v>
      </c>
      <c r="M439" s="347"/>
      <c r="N439" s="161">
        <f t="shared" si="89"/>
        <v>4</v>
      </c>
      <c r="O439" s="237">
        <v>11</v>
      </c>
      <c r="P439" s="237">
        <v>18</v>
      </c>
      <c r="Q439" s="160">
        <f t="shared" si="90"/>
        <v>8</v>
      </c>
      <c r="R439" s="160">
        <f>Q439*N439*S439-2</f>
        <v>30</v>
      </c>
      <c r="S439" s="162">
        <f t="shared" si="91"/>
        <v>1</v>
      </c>
      <c r="T439" s="163"/>
      <c r="U439" s="248">
        <f t="shared" si="92"/>
        <v>30</v>
      </c>
      <c r="V439" s="162" t="s">
        <v>433</v>
      </c>
      <c r="W439" s="241">
        <v>1</v>
      </c>
      <c r="X439" s="162">
        <f t="shared" si="93"/>
        <v>30</v>
      </c>
      <c r="Y439" s="373" t="s">
        <v>768</v>
      </c>
      <c r="Z439" s="321"/>
      <c r="AA439" s="121"/>
    </row>
    <row r="440" spans="1:27" s="14" customFormat="1" ht="19.5" customHeight="1">
      <c r="A440" s="355"/>
      <c r="B440" s="353"/>
      <c r="C440" s="354"/>
      <c r="D440" s="356"/>
      <c r="E440" s="360"/>
      <c r="F440" s="359"/>
      <c r="G440" s="39"/>
      <c r="H440" s="39"/>
      <c r="I440" s="347"/>
      <c r="J440" s="347"/>
      <c r="K440" s="347"/>
      <c r="L440" s="347"/>
      <c r="M440" s="347"/>
      <c r="N440" s="161"/>
      <c r="O440" s="237"/>
      <c r="P440" s="237"/>
      <c r="Q440" s="160"/>
      <c r="R440" s="160"/>
      <c r="S440" s="162"/>
      <c r="T440" s="163"/>
      <c r="U440" s="248"/>
      <c r="V440" s="162"/>
      <c r="W440" s="241"/>
      <c r="X440" s="162"/>
      <c r="Y440" s="119"/>
      <c r="Z440" s="321"/>
      <c r="AA440" s="121"/>
    </row>
    <row r="441" spans="1:27" s="257" customFormat="1" ht="18.75" customHeight="1">
      <c r="A441" s="281"/>
      <c r="B441" s="438" t="s">
        <v>769</v>
      </c>
      <c r="C441" s="439"/>
      <c r="D441" s="440"/>
      <c r="E441" s="284"/>
      <c r="F441" s="284"/>
      <c r="G441" s="284"/>
      <c r="H441" s="284"/>
      <c r="I441" s="284"/>
      <c r="J441" s="284"/>
      <c r="K441" s="284"/>
      <c r="L441" s="284"/>
      <c r="M441" s="284"/>
      <c r="N441" s="284"/>
      <c r="O441" s="284"/>
      <c r="P441" s="284"/>
      <c r="Q441" s="250">
        <f>P441-O441+1</f>
        <v>1</v>
      </c>
      <c r="R441" s="250">
        <f>Q441*N441*S441</f>
        <v>0</v>
      </c>
      <c r="S441" s="252">
        <f>COUNTIF(G441:H441,"&gt;1")</f>
        <v>0</v>
      </c>
      <c r="T441" s="253"/>
      <c r="U441" s="254">
        <f>ROUND(IF(V441="TH",R441*0.75),1)+IF(V441="LT",R441)</f>
        <v>0</v>
      </c>
      <c r="V441" s="252"/>
      <c r="W441" s="252"/>
      <c r="X441" s="252">
        <v>61</v>
      </c>
      <c r="Y441" s="255"/>
      <c r="Z441" s="256"/>
      <c r="AA441" s="251"/>
    </row>
    <row r="442" spans="1:27" s="14" customFormat="1" ht="19.5" customHeight="1">
      <c r="A442" s="355"/>
      <c r="B442" s="353" t="s">
        <v>770</v>
      </c>
      <c r="C442" s="354">
        <v>1</v>
      </c>
      <c r="D442" s="356" t="s">
        <v>462</v>
      </c>
      <c r="E442" s="361" t="s">
        <v>696</v>
      </c>
      <c r="F442" s="359">
        <v>3</v>
      </c>
      <c r="G442" s="39"/>
      <c r="H442" s="39">
        <v>5</v>
      </c>
      <c r="I442" s="347">
        <v>7</v>
      </c>
      <c r="J442" s="347">
        <v>8</v>
      </c>
      <c r="K442" s="347"/>
      <c r="L442" s="347"/>
      <c r="M442" s="347"/>
      <c r="N442" s="161">
        <f>COUNTIF(I442:M442,"&gt;=1")+IF(I442="C1.1",3)+IF(J442="C1.2",3)+IF(K442="C3",5)+IF(I442="C2.1",3)+IF(J442="C2.2",3)+IF(I442="C1",6)+IF(J442="C2",6)+IF(I442="C.1",5)+IF(J442="C.2",5)</f>
        <v>2</v>
      </c>
      <c r="O442" s="237">
        <v>11</v>
      </c>
      <c r="P442" s="237">
        <v>28</v>
      </c>
      <c r="Q442" s="160">
        <f>P442-O442+1+IF(P442&gt;21,-3)</f>
        <v>15</v>
      </c>
      <c r="R442" s="160">
        <f>Q442*N442*S442</f>
        <v>30</v>
      </c>
      <c r="S442" s="162">
        <f>COUNTIF(G442:H442,"&gt;1")</f>
        <v>1</v>
      </c>
      <c r="T442" s="163"/>
      <c r="U442" s="248">
        <f>ROUND(IF(V442="TH",R442*0.75),1)+IF(V442="LT",R442)</f>
        <v>30</v>
      </c>
      <c r="V442" s="162" t="s">
        <v>433</v>
      </c>
      <c r="W442" s="241">
        <v>1</v>
      </c>
      <c r="X442" s="162">
        <f>W442*U442</f>
        <v>30</v>
      </c>
      <c r="Y442" s="119"/>
      <c r="Z442" s="321"/>
      <c r="AA442" s="121"/>
    </row>
    <row r="443" spans="1:27" s="14" customFormat="1" ht="19.5" customHeight="1">
      <c r="A443" s="355"/>
      <c r="B443" s="353" t="s">
        <v>770</v>
      </c>
      <c r="C443" s="354">
        <v>1</v>
      </c>
      <c r="D443" s="356" t="s">
        <v>44</v>
      </c>
      <c r="E443" s="361" t="s">
        <v>771</v>
      </c>
      <c r="F443" s="359">
        <v>2</v>
      </c>
      <c r="G443" s="39"/>
      <c r="H443" s="39">
        <v>7</v>
      </c>
      <c r="I443" s="347" t="s">
        <v>467</v>
      </c>
      <c r="J443" s="347"/>
      <c r="K443" s="347"/>
      <c r="L443" s="347"/>
      <c r="M443" s="347"/>
      <c r="N443" s="161">
        <f t="shared" ref="N443:N452" si="94">COUNTIF(I443:M443,"&gt;=1")+IF(I443="C1.1",3)+IF(J443="C1.2",3)+IF(K443="C3",5)+IF(I443="C2.1",3)+IF(J443="C2.2",3)+IF(I443="C1",6)+IF(J443="C2",6)+IF(I443="C.1",5)+IF(J443="C.2",5)</f>
        <v>6</v>
      </c>
      <c r="O443" s="237">
        <v>11</v>
      </c>
      <c r="P443" s="237">
        <v>20</v>
      </c>
      <c r="Q443" s="160">
        <f t="shared" ref="Q443:Q452" si="95">P443-O443+1+IF(P443&gt;21,-3)</f>
        <v>10</v>
      </c>
      <c r="R443" s="160">
        <f t="shared" ref="R443:R452" si="96">Q443*N443*S443</f>
        <v>60</v>
      </c>
      <c r="S443" s="162">
        <f t="shared" ref="S443:S452" si="97">COUNTIF(G443:H443,"&gt;1")</f>
        <v>1</v>
      </c>
      <c r="T443" s="163"/>
      <c r="U443" s="248">
        <f t="shared" ref="U443:U452" si="98">ROUND(IF(V443="TH",R443*0.75),1)+IF(V443="LT",R443)</f>
        <v>45</v>
      </c>
      <c r="V443" s="162" t="s">
        <v>434</v>
      </c>
      <c r="W443" s="241">
        <v>1</v>
      </c>
      <c r="X443" s="162">
        <f t="shared" ref="X443:X452" si="99">W443*U443</f>
        <v>45</v>
      </c>
      <c r="Y443" s="119"/>
      <c r="Z443" s="321"/>
      <c r="AA443" s="121"/>
    </row>
    <row r="444" spans="1:27" s="14" customFormat="1" ht="19.5" customHeight="1">
      <c r="A444" s="355"/>
      <c r="B444" s="353" t="s">
        <v>770</v>
      </c>
      <c r="C444" s="354">
        <v>1</v>
      </c>
      <c r="D444" s="356" t="s">
        <v>10</v>
      </c>
      <c r="E444" s="361" t="s">
        <v>22</v>
      </c>
      <c r="F444" s="359"/>
      <c r="G444" s="39"/>
      <c r="H444" s="39">
        <v>5</v>
      </c>
      <c r="I444" s="347">
        <v>9</v>
      </c>
      <c r="J444" s="347">
        <v>10</v>
      </c>
      <c r="K444" s="347"/>
      <c r="L444" s="347"/>
      <c r="M444" s="347"/>
      <c r="N444" s="161">
        <f t="shared" si="94"/>
        <v>2</v>
      </c>
      <c r="O444" s="237">
        <v>12</v>
      </c>
      <c r="P444" s="237">
        <v>29</v>
      </c>
      <c r="Q444" s="160">
        <f t="shared" si="95"/>
        <v>15</v>
      </c>
      <c r="R444" s="160">
        <f t="shared" si="96"/>
        <v>30</v>
      </c>
      <c r="S444" s="162">
        <f t="shared" si="97"/>
        <v>1</v>
      </c>
      <c r="T444" s="163"/>
      <c r="U444" s="248">
        <f t="shared" si="98"/>
        <v>30</v>
      </c>
      <c r="V444" s="162" t="s">
        <v>433</v>
      </c>
      <c r="W444" s="241">
        <v>1</v>
      </c>
      <c r="X444" s="162">
        <f t="shared" si="99"/>
        <v>30</v>
      </c>
      <c r="Y444" s="119"/>
      <c r="Z444" s="321"/>
      <c r="AA444" s="121"/>
    </row>
    <row r="445" spans="1:27" s="14" customFormat="1" ht="19.5" customHeight="1">
      <c r="A445" s="355"/>
      <c r="B445" s="353" t="s">
        <v>770</v>
      </c>
      <c r="C445" s="354">
        <v>1</v>
      </c>
      <c r="D445" s="356" t="s">
        <v>465</v>
      </c>
      <c r="E445" s="361" t="s">
        <v>583</v>
      </c>
      <c r="F445" s="359">
        <v>4</v>
      </c>
      <c r="G445" s="39">
        <v>4</v>
      </c>
      <c r="H445" s="39"/>
      <c r="I445" s="347">
        <v>1</v>
      </c>
      <c r="J445" s="347">
        <v>2</v>
      </c>
      <c r="K445" s="347">
        <v>3</v>
      </c>
      <c r="L445" s="347">
        <v>4</v>
      </c>
      <c r="M445" s="347">
        <v>5</v>
      </c>
      <c r="N445" s="161">
        <f t="shared" si="94"/>
        <v>5</v>
      </c>
      <c r="O445" s="237">
        <v>11</v>
      </c>
      <c r="P445" s="237">
        <v>28</v>
      </c>
      <c r="Q445" s="160">
        <f t="shared" si="95"/>
        <v>15</v>
      </c>
      <c r="R445" s="160">
        <f t="shared" si="96"/>
        <v>75</v>
      </c>
      <c r="S445" s="162">
        <f t="shared" si="97"/>
        <v>1</v>
      </c>
      <c r="T445" s="163"/>
      <c r="U445" s="248">
        <f t="shared" si="98"/>
        <v>75</v>
      </c>
      <c r="V445" s="162" t="s">
        <v>433</v>
      </c>
      <c r="W445" s="241">
        <v>1</v>
      </c>
      <c r="X445" s="162">
        <f t="shared" si="99"/>
        <v>75</v>
      </c>
      <c r="Y445" s="119"/>
      <c r="Z445" s="321"/>
      <c r="AA445" s="121"/>
    </row>
    <row r="446" spans="1:27" s="14" customFormat="1" ht="19.5" customHeight="1">
      <c r="A446" s="355"/>
      <c r="B446" s="353" t="s">
        <v>772</v>
      </c>
      <c r="C446" s="354">
        <v>1</v>
      </c>
      <c r="D446" s="356" t="s">
        <v>465</v>
      </c>
      <c r="E446" s="361" t="s">
        <v>726</v>
      </c>
      <c r="F446" s="359">
        <v>3</v>
      </c>
      <c r="G446" s="39"/>
      <c r="H446" s="39">
        <v>3</v>
      </c>
      <c r="I446" s="347">
        <v>7</v>
      </c>
      <c r="J446" s="347">
        <v>8</v>
      </c>
      <c r="K446" s="347">
        <v>9</v>
      </c>
      <c r="L446" s="347"/>
      <c r="M446" s="347"/>
      <c r="N446" s="161">
        <f t="shared" si="94"/>
        <v>3</v>
      </c>
      <c r="O446" s="237">
        <v>11</v>
      </c>
      <c r="P446" s="237">
        <v>28</v>
      </c>
      <c r="Q446" s="160">
        <f t="shared" si="95"/>
        <v>15</v>
      </c>
      <c r="R446" s="160">
        <f t="shared" si="96"/>
        <v>45</v>
      </c>
      <c r="S446" s="162">
        <f t="shared" si="97"/>
        <v>1</v>
      </c>
      <c r="T446" s="163"/>
      <c r="U446" s="248">
        <f t="shared" si="98"/>
        <v>45</v>
      </c>
      <c r="V446" s="162" t="s">
        <v>433</v>
      </c>
      <c r="W446" s="241">
        <v>1</v>
      </c>
      <c r="X446" s="162">
        <f t="shared" si="99"/>
        <v>45</v>
      </c>
      <c r="Y446" s="119"/>
      <c r="Z446" s="321"/>
      <c r="AA446" s="121"/>
    </row>
    <row r="447" spans="1:27" s="14" customFormat="1" ht="19.5" customHeight="1">
      <c r="A447" s="355"/>
      <c r="B447" s="353" t="s">
        <v>772</v>
      </c>
      <c r="C447" s="354">
        <v>1</v>
      </c>
      <c r="D447" s="356" t="s">
        <v>39</v>
      </c>
      <c r="E447" s="361" t="s">
        <v>773</v>
      </c>
      <c r="F447" s="359">
        <v>1</v>
      </c>
      <c r="G447" s="39">
        <v>4</v>
      </c>
      <c r="H447" s="39"/>
      <c r="I447" s="347" t="s">
        <v>467</v>
      </c>
      <c r="J447" s="347"/>
      <c r="K447" s="347"/>
      <c r="L447" s="347"/>
      <c r="M447" s="347"/>
      <c r="N447" s="161">
        <f t="shared" si="94"/>
        <v>6</v>
      </c>
      <c r="O447" s="237">
        <v>17</v>
      </c>
      <c r="P447" s="237">
        <v>24</v>
      </c>
      <c r="Q447" s="160">
        <f t="shared" si="95"/>
        <v>5</v>
      </c>
      <c r="R447" s="160">
        <f t="shared" si="96"/>
        <v>30</v>
      </c>
      <c r="S447" s="162">
        <f t="shared" si="97"/>
        <v>1</v>
      </c>
      <c r="T447" s="163"/>
      <c r="U447" s="248">
        <f t="shared" si="98"/>
        <v>22.5</v>
      </c>
      <c r="V447" s="162" t="s">
        <v>434</v>
      </c>
      <c r="W447" s="241">
        <v>1</v>
      </c>
      <c r="X447" s="162">
        <f t="shared" si="99"/>
        <v>22.5</v>
      </c>
      <c r="Y447" s="119"/>
      <c r="Z447" s="321"/>
      <c r="AA447" s="121"/>
    </row>
    <row r="448" spans="1:27" s="14" customFormat="1" ht="19.5" customHeight="1">
      <c r="A448" s="355"/>
      <c r="B448" s="353" t="s">
        <v>772</v>
      </c>
      <c r="C448" s="354">
        <v>1</v>
      </c>
      <c r="D448" s="356" t="s">
        <v>44</v>
      </c>
      <c r="E448" s="361" t="s">
        <v>771</v>
      </c>
      <c r="F448" s="359">
        <v>1</v>
      </c>
      <c r="G448" s="39">
        <v>4</v>
      </c>
      <c r="H448" s="39"/>
      <c r="I448" s="347"/>
      <c r="J448" s="347" t="s">
        <v>634</v>
      </c>
      <c r="K448" s="347"/>
      <c r="L448" s="347"/>
      <c r="M448" s="347"/>
      <c r="N448" s="161">
        <f t="shared" si="94"/>
        <v>6</v>
      </c>
      <c r="O448" s="237">
        <v>25</v>
      </c>
      <c r="P448" s="237">
        <v>29</v>
      </c>
      <c r="Q448" s="160">
        <f>P448-O448+1+IF(P448&gt;21,)</f>
        <v>5</v>
      </c>
      <c r="R448" s="160">
        <f t="shared" si="96"/>
        <v>30</v>
      </c>
      <c r="S448" s="162">
        <f t="shared" si="97"/>
        <v>1</v>
      </c>
      <c r="T448" s="163"/>
      <c r="U448" s="248">
        <f t="shared" si="98"/>
        <v>22.5</v>
      </c>
      <c r="V448" s="162" t="s">
        <v>434</v>
      </c>
      <c r="W448" s="241">
        <v>1</v>
      </c>
      <c r="X448" s="162">
        <f t="shared" si="99"/>
        <v>22.5</v>
      </c>
      <c r="Y448" s="119"/>
      <c r="Z448" s="321"/>
      <c r="AA448" s="121"/>
    </row>
    <row r="449" spans="1:27" s="14" customFormat="1" ht="19.5" customHeight="1">
      <c r="A449" s="355"/>
      <c r="B449" s="353" t="s">
        <v>774</v>
      </c>
      <c r="C449" s="354">
        <v>1</v>
      </c>
      <c r="D449" s="356" t="s">
        <v>465</v>
      </c>
      <c r="E449" s="361" t="s">
        <v>726</v>
      </c>
      <c r="F449" s="359">
        <v>3</v>
      </c>
      <c r="G449" s="39"/>
      <c r="H449" s="39">
        <v>3</v>
      </c>
      <c r="I449" s="347">
        <v>10</v>
      </c>
      <c r="J449" s="347">
        <v>11</v>
      </c>
      <c r="K449" s="347">
        <v>12</v>
      </c>
      <c r="L449" s="347"/>
      <c r="M449" s="347"/>
      <c r="N449" s="161">
        <f t="shared" si="94"/>
        <v>3</v>
      </c>
      <c r="O449" s="237">
        <v>11</v>
      </c>
      <c r="P449" s="237">
        <v>28</v>
      </c>
      <c r="Q449" s="160">
        <f t="shared" ref="Q449" si="100">P449-O449+1+IF(P449&gt;21,-3)</f>
        <v>15</v>
      </c>
      <c r="R449" s="160">
        <f t="shared" si="96"/>
        <v>45</v>
      </c>
      <c r="S449" s="162">
        <f t="shared" si="97"/>
        <v>1</v>
      </c>
      <c r="T449" s="163"/>
      <c r="U449" s="248">
        <f t="shared" si="98"/>
        <v>45</v>
      </c>
      <c r="V449" s="162" t="s">
        <v>433</v>
      </c>
      <c r="W449" s="241">
        <v>1</v>
      </c>
      <c r="X449" s="162">
        <f t="shared" si="99"/>
        <v>45</v>
      </c>
      <c r="Y449" s="119"/>
      <c r="Z449" s="321"/>
      <c r="AA449" s="121"/>
    </row>
    <row r="450" spans="1:27" s="14" customFormat="1" ht="19.5" customHeight="1">
      <c r="A450" s="355"/>
      <c r="B450" s="353" t="s">
        <v>774</v>
      </c>
      <c r="C450" s="354">
        <v>1</v>
      </c>
      <c r="D450" s="356" t="s">
        <v>44</v>
      </c>
      <c r="E450" s="361" t="s">
        <v>773</v>
      </c>
      <c r="F450" s="359">
        <v>1</v>
      </c>
      <c r="G450" s="39">
        <v>4</v>
      </c>
      <c r="H450" s="39"/>
      <c r="I450" s="347" t="s">
        <v>467</v>
      </c>
      <c r="J450" s="347"/>
      <c r="K450" s="347"/>
      <c r="L450" s="347"/>
      <c r="M450" s="347"/>
      <c r="N450" s="161">
        <f t="shared" si="94"/>
        <v>6</v>
      </c>
      <c r="O450" s="237">
        <v>25</v>
      </c>
      <c r="P450" s="237">
        <v>29</v>
      </c>
      <c r="Q450" s="160">
        <f>P450-O450+1+IF(P450&gt;21,)</f>
        <v>5</v>
      </c>
      <c r="R450" s="160">
        <f t="shared" si="96"/>
        <v>30</v>
      </c>
      <c r="S450" s="162">
        <f t="shared" si="97"/>
        <v>1</v>
      </c>
      <c r="T450" s="163"/>
      <c r="U450" s="248">
        <f t="shared" si="98"/>
        <v>22.5</v>
      </c>
      <c r="V450" s="162" t="s">
        <v>434</v>
      </c>
      <c r="W450" s="241">
        <v>1</v>
      </c>
      <c r="X450" s="162">
        <f t="shared" si="99"/>
        <v>22.5</v>
      </c>
      <c r="Y450" s="119"/>
      <c r="Z450" s="321"/>
      <c r="AA450" s="121"/>
    </row>
    <row r="451" spans="1:27" s="14" customFormat="1" ht="19.5" customHeight="1">
      <c r="A451" s="355"/>
      <c r="B451" s="353" t="s">
        <v>774</v>
      </c>
      <c r="C451" s="354">
        <v>1</v>
      </c>
      <c r="D451" s="356" t="s">
        <v>39</v>
      </c>
      <c r="E451" s="361" t="s">
        <v>771</v>
      </c>
      <c r="F451" s="359">
        <v>1</v>
      </c>
      <c r="G451" s="39">
        <v>4</v>
      </c>
      <c r="H451" s="39"/>
      <c r="I451" s="347" t="s">
        <v>467</v>
      </c>
      <c r="J451" s="347"/>
      <c r="K451" s="347"/>
      <c r="L451" s="347"/>
      <c r="M451" s="347"/>
      <c r="N451" s="161">
        <f t="shared" si="94"/>
        <v>6</v>
      </c>
      <c r="O451" s="237">
        <v>11</v>
      </c>
      <c r="P451" s="237">
        <v>15</v>
      </c>
      <c r="Q451" s="160">
        <f>P451-O451+1+IF(P451&gt;21,)</f>
        <v>5</v>
      </c>
      <c r="R451" s="160">
        <f t="shared" si="96"/>
        <v>30</v>
      </c>
      <c r="S451" s="162">
        <f t="shared" si="97"/>
        <v>1</v>
      </c>
      <c r="T451" s="163"/>
      <c r="U451" s="248">
        <f t="shared" si="98"/>
        <v>22.5</v>
      </c>
      <c r="V451" s="162" t="s">
        <v>434</v>
      </c>
      <c r="W451" s="241">
        <v>1</v>
      </c>
      <c r="X451" s="162">
        <f t="shared" si="99"/>
        <v>22.5</v>
      </c>
      <c r="Y451" s="119"/>
      <c r="Z451" s="321"/>
      <c r="AA451" s="121"/>
    </row>
    <row r="452" spans="1:27" s="14" customFormat="1" ht="19.5" customHeight="1">
      <c r="A452" s="355"/>
      <c r="B452" s="353" t="s">
        <v>775</v>
      </c>
      <c r="C452" s="354">
        <v>1</v>
      </c>
      <c r="D452" s="356" t="s">
        <v>475</v>
      </c>
      <c r="E452" s="361" t="s">
        <v>776</v>
      </c>
      <c r="F452" s="359"/>
      <c r="G452" s="39"/>
      <c r="H452" s="39"/>
      <c r="I452" s="347" t="s">
        <v>777</v>
      </c>
      <c r="J452" s="347"/>
      <c r="K452" s="347"/>
      <c r="L452" s="347"/>
      <c r="M452" s="347"/>
      <c r="N452" s="161">
        <f t="shared" si="94"/>
        <v>6</v>
      </c>
      <c r="O452" s="237">
        <v>11</v>
      </c>
      <c r="P452" s="237">
        <v>15</v>
      </c>
      <c r="Q452" s="160">
        <f t="shared" si="95"/>
        <v>5</v>
      </c>
      <c r="R452" s="160">
        <f t="shared" si="96"/>
        <v>0</v>
      </c>
      <c r="S452" s="162">
        <f t="shared" si="97"/>
        <v>0</v>
      </c>
      <c r="T452" s="163"/>
      <c r="U452" s="248">
        <f t="shared" si="98"/>
        <v>0</v>
      </c>
      <c r="V452" s="162" t="s">
        <v>434</v>
      </c>
      <c r="W452" s="241">
        <v>1</v>
      </c>
      <c r="X452" s="162">
        <f t="shared" si="99"/>
        <v>0</v>
      </c>
      <c r="Y452" s="119"/>
      <c r="Z452" s="321"/>
      <c r="AA452" s="121"/>
    </row>
    <row r="453" spans="1:27" s="14" customFormat="1" ht="19.5" customHeight="1">
      <c r="A453" s="355"/>
      <c r="B453" s="353"/>
      <c r="C453" s="354"/>
      <c r="D453" s="356"/>
      <c r="E453" s="431"/>
      <c r="F453" s="359"/>
      <c r="G453" s="39"/>
      <c r="H453" s="39"/>
      <c r="I453" s="347"/>
      <c r="J453" s="347"/>
      <c r="K453" s="347"/>
      <c r="L453" s="347"/>
      <c r="M453" s="347"/>
      <c r="N453" s="161"/>
      <c r="O453" s="237"/>
      <c r="P453" s="237"/>
      <c r="Q453" s="160"/>
      <c r="R453" s="160"/>
      <c r="S453" s="162"/>
      <c r="T453" s="163"/>
      <c r="U453" s="248"/>
      <c r="V453" s="162"/>
      <c r="W453" s="241"/>
      <c r="X453" s="162"/>
      <c r="Y453" s="119"/>
      <c r="Z453" s="321"/>
      <c r="AA453" s="121"/>
    </row>
    <row r="454" spans="1:27" s="14" customFormat="1" ht="19.5" customHeight="1">
      <c r="A454" s="355"/>
      <c r="B454" s="353"/>
      <c r="C454" s="354"/>
      <c r="D454" s="356"/>
      <c r="E454" s="431"/>
      <c r="F454" s="359"/>
      <c r="G454" s="39"/>
      <c r="H454" s="39"/>
      <c r="I454" s="347"/>
      <c r="J454" s="347"/>
      <c r="K454" s="347"/>
      <c r="L454" s="347"/>
      <c r="M454" s="347"/>
      <c r="N454" s="161"/>
      <c r="O454" s="237"/>
      <c r="P454" s="237"/>
      <c r="Q454" s="160"/>
      <c r="R454" s="160"/>
      <c r="S454" s="162"/>
      <c r="T454" s="163"/>
      <c r="U454" s="248"/>
      <c r="V454" s="162"/>
      <c r="W454" s="241"/>
      <c r="X454" s="162"/>
      <c r="Y454" s="119"/>
      <c r="Z454" s="321"/>
      <c r="AA454" s="121"/>
    </row>
    <row r="455" spans="1:27" s="14" customFormat="1" ht="19.5" customHeight="1">
      <c r="A455" s="355"/>
      <c r="B455" s="353"/>
      <c r="C455" s="354"/>
      <c r="D455" s="356"/>
      <c r="E455" s="431"/>
      <c r="F455" s="359"/>
      <c r="G455" s="39"/>
      <c r="H455" s="39"/>
      <c r="I455" s="347"/>
      <c r="J455" s="347"/>
      <c r="K455" s="347"/>
      <c r="L455" s="347"/>
      <c r="M455" s="347"/>
      <c r="N455" s="161"/>
      <c r="O455" s="237"/>
      <c r="P455" s="237"/>
      <c r="Q455" s="160"/>
      <c r="R455" s="160"/>
      <c r="S455" s="162"/>
      <c r="T455" s="163"/>
      <c r="U455" s="248"/>
      <c r="V455" s="162"/>
      <c r="W455" s="241"/>
      <c r="X455" s="162"/>
      <c r="Y455" s="119"/>
      <c r="Z455" s="321"/>
      <c r="AA455" s="121"/>
    </row>
    <row r="456" spans="1:27" s="14" customFormat="1" ht="19.5" customHeight="1">
      <c r="A456" s="355"/>
      <c r="B456" s="353"/>
      <c r="C456" s="354"/>
      <c r="D456" s="356"/>
      <c r="E456" s="431"/>
      <c r="F456" s="359"/>
      <c r="G456" s="39"/>
      <c r="H456" s="39"/>
      <c r="I456" s="347"/>
      <c r="J456" s="347"/>
      <c r="K456" s="347"/>
      <c r="L456" s="347"/>
      <c r="M456" s="347"/>
      <c r="N456" s="161"/>
      <c r="O456" s="237"/>
      <c r="P456" s="237"/>
      <c r="Q456" s="160"/>
      <c r="R456" s="160"/>
      <c r="S456" s="162"/>
      <c r="T456" s="163"/>
      <c r="U456" s="248"/>
      <c r="V456" s="162"/>
      <c r="W456" s="241"/>
      <c r="X456" s="162"/>
      <c r="Y456" s="119"/>
      <c r="Z456" s="321"/>
      <c r="AA456" s="121"/>
    </row>
    <row r="457" spans="1:27" s="14" customFormat="1" ht="21" customHeight="1">
      <c r="A457" s="355"/>
      <c r="B457" s="353"/>
      <c r="C457" s="354"/>
      <c r="D457" s="356"/>
      <c r="E457" s="360"/>
      <c r="F457" s="359"/>
      <c r="G457" s="39"/>
      <c r="H457" s="39"/>
      <c r="I457" s="347"/>
      <c r="J457" s="347"/>
      <c r="K457" s="347"/>
      <c r="L457" s="347"/>
      <c r="M457" s="347"/>
      <c r="N457" s="161"/>
      <c r="O457" s="237"/>
      <c r="P457" s="237"/>
      <c r="Q457" s="160"/>
      <c r="R457" s="160"/>
      <c r="S457" s="162"/>
      <c r="T457" s="163"/>
      <c r="U457" s="248"/>
      <c r="V457" s="162"/>
      <c r="W457" s="241"/>
      <c r="X457" s="162"/>
      <c r="Y457" s="119"/>
      <c r="Z457" s="321"/>
      <c r="AA457" s="121"/>
    </row>
    <row r="458" spans="1:27" s="14" customFormat="1" ht="17.25" customHeight="1">
      <c r="A458" s="280"/>
      <c r="B458" s="278"/>
      <c r="C458" s="133"/>
      <c r="D458" s="279"/>
      <c r="E458" s="286"/>
      <c r="F458" s="359"/>
      <c r="G458" s="39">
        <v>6</v>
      </c>
      <c r="H458" s="39"/>
      <c r="I458" s="347">
        <v>5</v>
      </c>
      <c r="J458" s="347"/>
      <c r="K458" s="347"/>
      <c r="L458" s="347"/>
      <c r="M458" s="347"/>
      <c r="N458" s="161">
        <f>COUNTIF(I458:M458,"&gt;=1")+IF(I458="C1.1",3)+IF(J458="C1.2",3)+IF(K458="C3",5)+IF(I458="C2.1",3)+IF(J458="C2.2",3)+IF(I458="C1",6)+IF(J458="C2",6)+IF(I458="C.1",5)+IF(J458="C.2",5)</f>
        <v>1</v>
      </c>
      <c r="O458" s="237">
        <v>20</v>
      </c>
      <c r="P458" s="237">
        <v>33</v>
      </c>
      <c r="Q458" s="160">
        <f>P458-O458+1+IF(O458=20,-3)</f>
        <v>11</v>
      </c>
      <c r="R458" s="160">
        <f>Q458*N458*S458</f>
        <v>11</v>
      </c>
      <c r="S458" s="162">
        <f>COUNTIF(G458:H458,"&gt;1")</f>
        <v>1</v>
      </c>
      <c r="T458" s="163"/>
      <c r="U458" s="248">
        <f>ROUND(IF(V458="TH",R458*0.75),1)+IF(V458="LT",R458)</f>
        <v>11</v>
      </c>
      <c r="V458" s="162" t="s">
        <v>433</v>
      </c>
      <c r="W458" s="241">
        <v>1</v>
      </c>
      <c r="X458" s="162">
        <f>W458*U458</f>
        <v>11</v>
      </c>
      <c r="Y458" s="119"/>
      <c r="Z458" s="320">
        <f>Y556+X585</f>
        <v>0</v>
      </c>
      <c r="AA458" s="121"/>
    </row>
    <row r="459" spans="1:27" s="14" customFormat="1" ht="19.5" customHeight="1">
      <c r="A459" s="131"/>
      <c r="B459" s="285"/>
      <c r="C459" s="133"/>
      <c r="D459" s="134"/>
      <c r="E459" s="286"/>
      <c r="F459" s="286"/>
      <c r="G459" s="39"/>
      <c r="H459" s="39"/>
      <c r="I459" s="347"/>
      <c r="J459" s="347"/>
      <c r="K459" s="347"/>
      <c r="L459" s="347"/>
      <c r="M459" s="347"/>
      <c r="N459" s="161"/>
      <c r="O459" s="237"/>
      <c r="P459" s="237"/>
      <c r="Q459" s="160"/>
      <c r="R459" s="160"/>
      <c r="S459" s="162"/>
      <c r="T459" s="163"/>
      <c r="U459" s="248"/>
      <c r="V459" s="162"/>
      <c r="W459" s="241"/>
      <c r="X459" s="162"/>
      <c r="Y459" s="119"/>
      <c r="Z459" s="321"/>
      <c r="AA459" s="121"/>
    </row>
    <row r="460" spans="1:27" s="14" customFormat="1" ht="18.75" customHeight="1">
      <c r="A460" s="131"/>
      <c r="B460" s="285"/>
      <c r="C460" s="133"/>
      <c r="D460" s="134"/>
      <c r="E460" s="286"/>
      <c r="F460" s="286"/>
      <c r="G460" s="39"/>
      <c r="H460" s="39"/>
      <c r="I460" s="347"/>
      <c r="J460" s="347"/>
      <c r="K460" s="347"/>
      <c r="L460" s="347"/>
      <c r="M460" s="347"/>
      <c r="N460" s="161"/>
      <c r="O460" s="237"/>
      <c r="P460" s="237"/>
      <c r="Q460" s="160"/>
      <c r="R460" s="160"/>
      <c r="S460" s="162"/>
      <c r="T460" s="163"/>
      <c r="U460" s="248"/>
      <c r="V460" s="162"/>
      <c r="W460" s="241"/>
      <c r="X460" s="162"/>
      <c r="Y460" s="119"/>
      <c r="Z460" s="321"/>
      <c r="AA460" s="121"/>
    </row>
    <row r="461" spans="1:27" s="14" customFormat="1" ht="17.25" customHeight="1">
      <c r="A461" s="131"/>
      <c r="B461" s="285"/>
      <c r="C461" s="133"/>
      <c r="D461" s="134"/>
      <c r="E461" s="286"/>
      <c r="F461" s="286"/>
      <c r="G461" s="39"/>
      <c r="H461" s="39"/>
      <c r="I461" s="347"/>
      <c r="J461" s="347"/>
      <c r="K461" s="347"/>
      <c r="L461" s="347"/>
      <c r="M461" s="347"/>
      <c r="N461" s="161"/>
      <c r="O461" s="237"/>
      <c r="P461" s="237"/>
      <c r="Q461" s="160"/>
      <c r="R461" s="160"/>
      <c r="S461" s="162"/>
      <c r="T461" s="163"/>
      <c r="U461" s="248"/>
      <c r="V461" s="162"/>
      <c r="W461" s="241"/>
      <c r="X461" s="162"/>
      <c r="Y461" s="119"/>
      <c r="Z461" s="321"/>
      <c r="AA461" s="121"/>
    </row>
    <row r="462" spans="1:27" s="265" customFormat="1" ht="22.5" customHeight="1">
      <c r="A462" s="288"/>
      <c r="B462" s="282" t="s">
        <v>456</v>
      </c>
      <c r="C462" s="289"/>
      <c r="D462" s="290"/>
      <c r="E462" s="291"/>
      <c r="F462" s="291"/>
      <c r="G462" s="39"/>
      <c r="H462" s="39"/>
      <c r="I462" s="347"/>
      <c r="J462" s="347"/>
      <c r="K462" s="347"/>
      <c r="L462" s="347"/>
      <c r="M462" s="347"/>
      <c r="N462" s="161">
        <f t="shared" ref="N462:N495" si="101">COUNTIF(I462:M462,"&gt;=1")+IF(I462="C1.1",3)+IF(J462="C1.2",3)+IF(K462="C3",5)+IF(I462="C2.1",3)+IF(J462="C2.2",3)+IF(I462="C1",6)+IF(J462="C2",6)+IF(I462="C.1",5)+IF(J462="C.2",5)</f>
        <v>0</v>
      </c>
      <c r="O462" s="237"/>
      <c r="P462" s="237"/>
      <c r="Q462" s="258"/>
      <c r="R462" s="258"/>
      <c r="S462" s="260"/>
      <c r="T462" s="261"/>
      <c r="U462" s="262"/>
      <c r="V462" s="260"/>
      <c r="W462" s="241">
        <v>1</v>
      </c>
      <c r="X462" s="260"/>
      <c r="Y462" s="263"/>
      <c r="Z462" s="264"/>
      <c r="AA462" s="259"/>
    </row>
    <row r="463" spans="1:27" s="14" customFormat="1" ht="18.75" customHeight="1">
      <c r="A463" s="131"/>
      <c r="B463" s="285" t="s">
        <v>454</v>
      </c>
      <c r="C463" s="133">
        <v>1</v>
      </c>
      <c r="D463" s="287" t="s">
        <v>67</v>
      </c>
      <c r="E463" s="286" t="s">
        <v>456</v>
      </c>
      <c r="F463" s="286"/>
      <c r="G463" s="39"/>
      <c r="H463" s="39">
        <v>5</v>
      </c>
      <c r="I463" s="347">
        <v>10</v>
      </c>
      <c r="J463" s="347"/>
      <c r="K463" s="347"/>
      <c r="L463" s="347"/>
      <c r="M463" s="347"/>
      <c r="N463" s="161">
        <f t="shared" si="101"/>
        <v>1</v>
      </c>
      <c r="O463" s="237">
        <v>1</v>
      </c>
      <c r="P463" s="237">
        <v>10</v>
      </c>
      <c r="Q463" s="160">
        <f>P463-O463+1</f>
        <v>10</v>
      </c>
      <c r="R463" s="160">
        <f t="shared" ref="R463:R495" si="102">Q463*N463*S463</f>
        <v>10</v>
      </c>
      <c r="S463" s="162">
        <f t="shared" ref="S463:S495" si="103">COUNTIF(G463:H463,"&gt;1")</f>
        <v>1</v>
      </c>
      <c r="T463" s="163"/>
      <c r="U463" s="248">
        <f t="shared" ref="U463:U495" si="104">ROUND(IF(V463="TH",R463*0.75),1)+IF(V463="LT",R463)</f>
        <v>10</v>
      </c>
      <c r="V463" s="162" t="s">
        <v>433</v>
      </c>
      <c r="W463" s="241">
        <v>1</v>
      </c>
      <c r="X463" s="162">
        <f t="shared" ref="X463:X497" si="105">W463*U463</f>
        <v>10</v>
      </c>
      <c r="Y463" s="119"/>
      <c r="Z463" s="321"/>
      <c r="AA463" s="121"/>
    </row>
    <row r="464" spans="1:27" s="14" customFormat="1" ht="18.75" customHeight="1">
      <c r="A464" s="131"/>
      <c r="B464" s="285" t="s">
        <v>454</v>
      </c>
      <c r="C464" s="133">
        <v>1</v>
      </c>
      <c r="D464" s="287" t="s">
        <v>67</v>
      </c>
      <c r="E464" s="286" t="s">
        <v>456</v>
      </c>
      <c r="F464" s="286"/>
      <c r="G464" s="39">
        <v>4</v>
      </c>
      <c r="H464" s="39"/>
      <c r="I464" s="347">
        <v>6</v>
      </c>
      <c r="J464" s="347"/>
      <c r="K464" s="347"/>
      <c r="L464" s="347"/>
      <c r="M464" s="347"/>
      <c r="N464" s="161">
        <f t="shared" si="101"/>
        <v>1</v>
      </c>
      <c r="O464" s="237">
        <v>11</v>
      </c>
      <c r="P464" s="237">
        <v>15</v>
      </c>
      <c r="Q464" s="160">
        <f>P464-O464+1</f>
        <v>5</v>
      </c>
      <c r="R464" s="160">
        <f t="shared" si="102"/>
        <v>5</v>
      </c>
      <c r="S464" s="162">
        <f t="shared" si="103"/>
        <v>1</v>
      </c>
      <c r="T464" s="163"/>
      <c r="U464" s="248">
        <f t="shared" si="104"/>
        <v>5</v>
      </c>
      <c r="V464" s="162" t="s">
        <v>433</v>
      </c>
      <c r="W464" s="241">
        <v>1</v>
      </c>
      <c r="X464" s="162">
        <f t="shared" si="105"/>
        <v>5</v>
      </c>
      <c r="Y464" s="119"/>
      <c r="Z464" s="321"/>
      <c r="AA464" s="121"/>
    </row>
    <row r="465" spans="1:27" s="14" customFormat="1" ht="21.75" customHeight="1">
      <c r="A465" s="131"/>
      <c r="B465" s="285" t="s">
        <v>443</v>
      </c>
      <c r="C465" s="133">
        <v>1</v>
      </c>
      <c r="D465" s="134" t="s">
        <v>517</v>
      </c>
      <c r="E465" s="286" t="s">
        <v>456</v>
      </c>
      <c r="F465" s="286"/>
      <c r="G465" s="39">
        <v>6</v>
      </c>
      <c r="H465" s="39"/>
      <c r="I465" s="347">
        <v>10</v>
      </c>
      <c r="J465" s="347"/>
      <c r="K465" s="347"/>
      <c r="L465" s="347"/>
      <c r="M465" s="347"/>
      <c r="N465" s="161">
        <f t="shared" si="101"/>
        <v>1</v>
      </c>
      <c r="O465" s="237">
        <v>1</v>
      </c>
      <c r="P465" s="237">
        <v>10</v>
      </c>
      <c r="Q465" s="160">
        <f>P465-O465+1</f>
        <v>10</v>
      </c>
      <c r="R465" s="160">
        <f t="shared" si="102"/>
        <v>10</v>
      </c>
      <c r="S465" s="162">
        <f t="shared" si="103"/>
        <v>1</v>
      </c>
      <c r="T465" s="163"/>
      <c r="U465" s="248">
        <f t="shared" si="104"/>
        <v>10</v>
      </c>
      <c r="V465" s="162" t="s">
        <v>433</v>
      </c>
      <c r="W465" s="241">
        <v>1</v>
      </c>
      <c r="X465" s="162">
        <f t="shared" si="105"/>
        <v>10</v>
      </c>
      <c r="Y465" s="119"/>
      <c r="Z465" s="321"/>
      <c r="AA465" s="121"/>
    </row>
    <row r="466" spans="1:27" s="14" customFormat="1" ht="21.75" customHeight="1">
      <c r="A466" s="131"/>
      <c r="B466" s="285" t="s">
        <v>443</v>
      </c>
      <c r="C466" s="133">
        <v>1</v>
      </c>
      <c r="D466" s="134" t="s">
        <v>517</v>
      </c>
      <c r="E466" s="286" t="s">
        <v>456</v>
      </c>
      <c r="F466" s="286"/>
      <c r="G466" s="39">
        <v>2</v>
      </c>
      <c r="H466" s="39"/>
      <c r="I466" s="347">
        <v>6</v>
      </c>
      <c r="J466" s="347"/>
      <c r="K466" s="347"/>
      <c r="L466" s="347"/>
      <c r="M466" s="347"/>
      <c r="N466" s="161">
        <f t="shared" si="101"/>
        <v>1</v>
      </c>
      <c r="O466" s="237">
        <v>11</v>
      </c>
      <c r="P466" s="237">
        <v>15</v>
      </c>
      <c r="Q466" s="160">
        <f>P466-O466+1</f>
        <v>5</v>
      </c>
      <c r="R466" s="160">
        <f t="shared" si="102"/>
        <v>5</v>
      </c>
      <c r="S466" s="162">
        <f t="shared" si="103"/>
        <v>1</v>
      </c>
      <c r="T466" s="163"/>
      <c r="U466" s="248">
        <f t="shared" si="104"/>
        <v>5</v>
      </c>
      <c r="V466" s="162" t="s">
        <v>433</v>
      </c>
      <c r="W466" s="241">
        <v>1</v>
      </c>
      <c r="X466" s="162">
        <f t="shared" si="105"/>
        <v>5</v>
      </c>
      <c r="Y466" s="119"/>
      <c r="Z466" s="321"/>
      <c r="AA466" s="121"/>
    </row>
    <row r="467" spans="1:27" s="14" customFormat="1" ht="20.25" customHeight="1">
      <c r="A467" s="131"/>
      <c r="B467" s="285" t="s">
        <v>444</v>
      </c>
      <c r="C467" s="133">
        <v>1</v>
      </c>
      <c r="D467" s="134" t="s">
        <v>28</v>
      </c>
      <c r="E467" s="286" t="s">
        <v>456</v>
      </c>
      <c r="F467" s="286"/>
      <c r="G467" s="39">
        <v>4</v>
      </c>
      <c r="H467" s="39"/>
      <c r="I467" s="347">
        <v>10</v>
      </c>
      <c r="J467" s="347"/>
      <c r="K467" s="347"/>
      <c r="L467" s="347"/>
      <c r="M467" s="347"/>
      <c r="N467" s="161">
        <f t="shared" si="101"/>
        <v>1</v>
      </c>
      <c r="O467" s="237">
        <v>1</v>
      </c>
      <c r="P467" s="237">
        <v>10</v>
      </c>
      <c r="Q467" s="160">
        <f>P467-O467+1+IF(O467=20,-3)</f>
        <v>10</v>
      </c>
      <c r="R467" s="160">
        <f t="shared" si="102"/>
        <v>10</v>
      </c>
      <c r="S467" s="162">
        <f t="shared" si="103"/>
        <v>1</v>
      </c>
      <c r="T467" s="163"/>
      <c r="U467" s="248">
        <f t="shared" si="104"/>
        <v>10</v>
      </c>
      <c r="V467" s="162" t="s">
        <v>433</v>
      </c>
      <c r="W467" s="241">
        <v>1</v>
      </c>
      <c r="X467" s="162">
        <f t="shared" si="105"/>
        <v>10</v>
      </c>
      <c r="Y467" s="119"/>
      <c r="Z467" s="320">
        <f>Y606+X629</f>
        <v>423</v>
      </c>
      <c r="AA467" s="121"/>
    </row>
    <row r="468" spans="1:27" s="14" customFormat="1" ht="20.25" customHeight="1">
      <c r="A468" s="131"/>
      <c r="B468" s="285" t="s">
        <v>444</v>
      </c>
      <c r="C468" s="133">
        <v>1</v>
      </c>
      <c r="D468" s="134" t="s">
        <v>28</v>
      </c>
      <c r="E468" s="286" t="s">
        <v>456</v>
      </c>
      <c r="F468" s="286"/>
      <c r="G468" s="39">
        <v>4</v>
      </c>
      <c r="H468" s="39"/>
      <c r="I468" s="347">
        <v>12</v>
      </c>
      <c r="J468" s="347"/>
      <c r="K468" s="347"/>
      <c r="L468" s="347"/>
      <c r="M468" s="347"/>
      <c r="N468" s="161">
        <f t="shared" si="101"/>
        <v>1</v>
      </c>
      <c r="O468" s="237">
        <v>11</v>
      </c>
      <c r="P468" s="237">
        <v>15</v>
      </c>
      <c r="Q468" s="160">
        <f>P468-O468+1+IF(O468=20,-3)</f>
        <v>5</v>
      </c>
      <c r="R468" s="160">
        <f t="shared" si="102"/>
        <v>5</v>
      </c>
      <c r="S468" s="162">
        <f t="shared" si="103"/>
        <v>1</v>
      </c>
      <c r="T468" s="163"/>
      <c r="U468" s="248">
        <f t="shared" si="104"/>
        <v>5</v>
      </c>
      <c r="V468" s="162" t="s">
        <v>433</v>
      </c>
      <c r="W468" s="241">
        <v>1</v>
      </c>
      <c r="X468" s="162">
        <f t="shared" si="105"/>
        <v>5</v>
      </c>
      <c r="Y468" s="119"/>
      <c r="Z468" s="320">
        <f>Y607+X630</f>
        <v>420.8</v>
      </c>
      <c r="AA468" s="121"/>
    </row>
    <row r="469" spans="1:27" s="14" customFormat="1" ht="18.75" customHeight="1">
      <c r="A469" s="131"/>
      <c r="B469" s="285" t="s">
        <v>445</v>
      </c>
      <c r="C469" s="133">
        <v>1</v>
      </c>
      <c r="D469" s="134" t="s">
        <v>37</v>
      </c>
      <c r="E469" s="286" t="s">
        <v>456</v>
      </c>
      <c r="F469" s="286"/>
      <c r="G469" s="39"/>
      <c r="H469" s="39">
        <v>5</v>
      </c>
      <c r="I469" s="347">
        <v>9</v>
      </c>
      <c r="J469" s="347"/>
      <c r="K469" s="347"/>
      <c r="L469" s="347"/>
      <c r="M469" s="347"/>
      <c r="N469" s="161">
        <f t="shared" si="101"/>
        <v>1</v>
      </c>
      <c r="O469" s="237">
        <v>1</v>
      </c>
      <c r="P469" s="237">
        <v>5</v>
      </c>
      <c r="Q469" s="160">
        <f t="shared" ref="Q469:Q497" si="106">P469-O469+1</f>
        <v>5</v>
      </c>
      <c r="R469" s="160">
        <f t="shared" si="102"/>
        <v>5</v>
      </c>
      <c r="S469" s="162">
        <f t="shared" si="103"/>
        <v>1</v>
      </c>
      <c r="T469" s="163"/>
      <c r="U469" s="248">
        <f t="shared" si="104"/>
        <v>5</v>
      </c>
      <c r="V469" s="162" t="s">
        <v>433</v>
      </c>
      <c r="W469" s="241">
        <v>1</v>
      </c>
      <c r="X469" s="162">
        <f t="shared" si="105"/>
        <v>5</v>
      </c>
      <c r="Y469" s="119"/>
      <c r="Z469" s="320">
        <f>Y614+X628</f>
        <v>0</v>
      </c>
      <c r="AA469" s="121"/>
    </row>
    <row r="470" spans="1:27" s="14" customFormat="1" ht="18.75" customHeight="1">
      <c r="A470" s="131"/>
      <c r="B470" s="285" t="s">
        <v>445</v>
      </c>
      <c r="C470" s="133">
        <v>1</v>
      </c>
      <c r="D470" s="134" t="s">
        <v>37</v>
      </c>
      <c r="E470" s="286" t="s">
        <v>456</v>
      </c>
      <c r="F470" s="286"/>
      <c r="G470" s="39"/>
      <c r="H470" s="39">
        <v>7</v>
      </c>
      <c r="I470" s="347">
        <v>9</v>
      </c>
      <c r="J470" s="347"/>
      <c r="K470" s="347"/>
      <c r="L470" s="347"/>
      <c r="M470" s="347"/>
      <c r="N470" s="161">
        <f t="shared" si="101"/>
        <v>1</v>
      </c>
      <c r="O470" s="237">
        <v>6</v>
      </c>
      <c r="P470" s="237">
        <v>10</v>
      </c>
      <c r="Q470" s="160">
        <f t="shared" si="106"/>
        <v>5</v>
      </c>
      <c r="R470" s="160">
        <f t="shared" si="102"/>
        <v>5</v>
      </c>
      <c r="S470" s="162">
        <f t="shared" si="103"/>
        <v>1</v>
      </c>
      <c r="T470" s="163"/>
      <c r="U470" s="248">
        <f t="shared" si="104"/>
        <v>5</v>
      </c>
      <c r="V470" s="162" t="s">
        <v>433</v>
      </c>
      <c r="W470" s="241">
        <v>1</v>
      </c>
      <c r="X470" s="162">
        <f t="shared" si="105"/>
        <v>5</v>
      </c>
      <c r="Y470" s="119"/>
      <c r="Z470" s="320">
        <f>Y615+X629</f>
        <v>0</v>
      </c>
      <c r="AA470" s="121"/>
    </row>
    <row r="471" spans="1:27" s="14" customFormat="1" ht="18.75" customHeight="1">
      <c r="A471" s="131"/>
      <c r="B471" s="285" t="s">
        <v>445</v>
      </c>
      <c r="C471" s="133">
        <v>1</v>
      </c>
      <c r="D471" s="134" t="s">
        <v>37</v>
      </c>
      <c r="E471" s="286" t="s">
        <v>456</v>
      </c>
      <c r="F471" s="286"/>
      <c r="G471" s="39"/>
      <c r="H471" s="39">
        <v>3</v>
      </c>
      <c r="I471" s="347">
        <v>6</v>
      </c>
      <c r="J471" s="347"/>
      <c r="K471" s="347"/>
      <c r="L471" s="347"/>
      <c r="M471" s="347"/>
      <c r="N471" s="161">
        <f t="shared" si="101"/>
        <v>1</v>
      </c>
      <c r="O471" s="237">
        <v>11</v>
      </c>
      <c r="P471" s="237">
        <v>15</v>
      </c>
      <c r="Q471" s="160">
        <f t="shared" si="106"/>
        <v>5</v>
      </c>
      <c r="R471" s="160">
        <f t="shared" si="102"/>
        <v>5</v>
      </c>
      <c r="S471" s="162">
        <f t="shared" si="103"/>
        <v>1</v>
      </c>
      <c r="T471" s="163"/>
      <c r="U471" s="248">
        <f t="shared" si="104"/>
        <v>5</v>
      </c>
      <c r="V471" s="162" t="s">
        <v>433</v>
      </c>
      <c r="W471" s="241">
        <v>1</v>
      </c>
      <c r="X471" s="162">
        <f t="shared" si="105"/>
        <v>5</v>
      </c>
      <c r="Y471" s="119"/>
      <c r="Z471" s="320">
        <f>Y616+X630</f>
        <v>0</v>
      </c>
      <c r="AA471" s="121"/>
    </row>
    <row r="472" spans="1:27" s="14" customFormat="1" ht="14.25" customHeight="1">
      <c r="A472" s="131"/>
      <c r="B472" s="285" t="s">
        <v>446</v>
      </c>
      <c r="C472" s="133">
        <v>1</v>
      </c>
      <c r="D472" s="134" t="s">
        <v>24</v>
      </c>
      <c r="E472" s="286" t="s">
        <v>456</v>
      </c>
      <c r="F472" s="286"/>
      <c r="G472" s="39">
        <v>3</v>
      </c>
      <c r="H472" s="39"/>
      <c r="I472" s="347">
        <v>10</v>
      </c>
      <c r="J472" s="347"/>
      <c r="K472" s="347"/>
      <c r="L472" s="347"/>
      <c r="M472" s="347"/>
      <c r="N472" s="161">
        <f t="shared" si="101"/>
        <v>1</v>
      </c>
      <c r="O472" s="237">
        <v>1</v>
      </c>
      <c r="P472" s="237">
        <v>10</v>
      </c>
      <c r="Q472" s="160">
        <f t="shared" si="106"/>
        <v>10</v>
      </c>
      <c r="R472" s="160">
        <f t="shared" si="102"/>
        <v>10</v>
      </c>
      <c r="S472" s="162">
        <f t="shared" si="103"/>
        <v>1</v>
      </c>
      <c r="T472" s="163"/>
      <c r="U472" s="248">
        <f t="shared" si="104"/>
        <v>10</v>
      </c>
      <c r="V472" s="162" t="s">
        <v>433</v>
      </c>
      <c r="W472" s="241">
        <v>1</v>
      </c>
      <c r="X472" s="162">
        <f t="shared" si="105"/>
        <v>10</v>
      </c>
      <c r="Y472" s="119"/>
      <c r="Z472" s="320">
        <f>Y601+X629</f>
        <v>0</v>
      </c>
      <c r="AA472" s="121"/>
    </row>
    <row r="473" spans="1:27" s="14" customFormat="1" ht="14.25" customHeight="1">
      <c r="A473" s="131"/>
      <c r="B473" s="285" t="s">
        <v>446</v>
      </c>
      <c r="C473" s="133">
        <v>1</v>
      </c>
      <c r="D473" s="134" t="s">
        <v>24</v>
      </c>
      <c r="E473" s="286" t="s">
        <v>456</v>
      </c>
      <c r="F473" s="286"/>
      <c r="G473" s="39"/>
      <c r="H473" s="39">
        <v>4</v>
      </c>
      <c r="I473" s="347">
        <v>6</v>
      </c>
      <c r="J473" s="347"/>
      <c r="K473" s="347"/>
      <c r="L473" s="347"/>
      <c r="M473" s="347"/>
      <c r="N473" s="161">
        <f t="shared" si="101"/>
        <v>1</v>
      </c>
      <c r="O473" s="237">
        <v>11</v>
      </c>
      <c r="P473" s="237">
        <v>15</v>
      </c>
      <c r="Q473" s="160">
        <f t="shared" si="106"/>
        <v>5</v>
      </c>
      <c r="R473" s="160">
        <f t="shared" si="102"/>
        <v>5</v>
      </c>
      <c r="S473" s="162">
        <f t="shared" si="103"/>
        <v>1</v>
      </c>
      <c r="T473" s="163"/>
      <c r="U473" s="248">
        <f t="shared" si="104"/>
        <v>5</v>
      </c>
      <c r="V473" s="162" t="s">
        <v>433</v>
      </c>
      <c r="W473" s="241">
        <v>1</v>
      </c>
      <c r="X473" s="162">
        <f t="shared" si="105"/>
        <v>5</v>
      </c>
      <c r="Y473" s="119"/>
      <c r="Z473" s="320">
        <f>Y602+X630</f>
        <v>0</v>
      </c>
      <c r="AA473" s="121"/>
    </row>
    <row r="474" spans="1:27" s="14" customFormat="1" ht="17.25" customHeight="1">
      <c r="A474" s="131"/>
      <c r="B474" s="285" t="s">
        <v>447</v>
      </c>
      <c r="C474" s="133">
        <v>1</v>
      </c>
      <c r="D474" s="134" t="s">
        <v>25</v>
      </c>
      <c r="E474" s="286" t="s">
        <v>456</v>
      </c>
      <c r="F474" s="286"/>
      <c r="G474" s="39">
        <v>6</v>
      </c>
      <c r="H474" s="39"/>
      <c r="I474" s="347">
        <v>9</v>
      </c>
      <c r="J474" s="347"/>
      <c r="K474" s="347"/>
      <c r="L474" s="347"/>
      <c r="M474" s="347"/>
      <c r="N474" s="161">
        <f t="shared" si="101"/>
        <v>1</v>
      </c>
      <c r="O474" s="237">
        <v>1</v>
      </c>
      <c r="P474" s="237">
        <v>10</v>
      </c>
      <c r="Q474" s="160">
        <f t="shared" si="106"/>
        <v>10</v>
      </c>
      <c r="R474" s="160">
        <f t="shared" si="102"/>
        <v>10</v>
      </c>
      <c r="S474" s="162">
        <f t="shared" si="103"/>
        <v>1</v>
      </c>
      <c r="T474" s="163"/>
      <c r="U474" s="248">
        <f t="shared" si="104"/>
        <v>10</v>
      </c>
      <c r="V474" s="162" t="s">
        <v>433</v>
      </c>
      <c r="W474" s="241">
        <v>1</v>
      </c>
      <c r="X474" s="162">
        <f t="shared" si="105"/>
        <v>10</v>
      </c>
      <c r="Y474" s="119"/>
      <c r="Z474" s="320">
        <f>Y612+X628</f>
        <v>0</v>
      </c>
      <c r="AA474" s="121"/>
    </row>
    <row r="475" spans="1:27" s="14" customFormat="1" ht="17.25" customHeight="1">
      <c r="A475" s="131"/>
      <c r="B475" s="285" t="s">
        <v>447</v>
      </c>
      <c r="C475" s="133">
        <v>1</v>
      </c>
      <c r="D475" s="134" t="s">
        <v>25</v>
      </c>
      <c r="E475" s="286" t="s">
        <v>456</v>
      </c>
      <c r="F475" s="286"/>
      <c r="G475" s="39"/>
      <c r="H475" s="39">
        <v>7</v>
      </c>
      <c r="I475" s="347">
        <v>12</v>
      </c>
      <c r="J475" s="347"/>
      <c r="K475" s="347"/>
      <c r="L475" s="347"/>
      <c r="M475" s="347"/>
      <c r="N475" s="161">
        <f t="shared" si="101"/>
        <v>1</v>
      </c>
      <c r="O475" s="237">
        <v>11</v>
      </c>
      <c r="P475" s="237">
        <v>15</v>
      </c>
      <c r="Q475" s="160">
        <f t="shared" si="106"/>
        <v>5</v>
      </c>
      <c r="R475" s="160">
        <f t="shared" si="102"/>
        <v>5</v>
      </c>
      <c r="S475" s="162">
        <f t="shared" si="103"/>
        <v>1</v>
      </c>
      <c r="T475" s="163"/>
      <c r="U475" s="248">
        <f t="shared" si="104"/>
        <v>5</v>
      </c>
      <c r="V475" s="162" t="s">
        <v>433</v>
      </c>
      <c r="W475" s="241">
        <v>1</v>
      </c>
      <c r="X475" s="162">
        <f t="shared" si="105"/>
        <v>5</v>
      </c>
      <c r="Y475" s="119"/>
      <c r="Z475" s="320">
        <f>Y614+X630</f>
        <v>0</v>
      </c>
      <c r="AA475" s="121"/>
    </row>
    <row r="476" spans="1:27" s="14" customFormat="1" ht="15.75" customHeight="1">
      <c r="A476" s="131"/>
      <c r="B476" s="285" t="s">
        <v>448</v>
      </c>
      <c r="C476" s="133">
        <v>2</v>
      </c>
      <c r="D476" s="134" t="s">
        <v>516</v>
      </c>
      <c r="E476" s="286" t="s">
        <v>456</v>
      </c>
      <c r="F476" s="286"/>
      <c r="G476" s="39"/>
      <c r="H476" s="39">
        <v>7</v>
      </c>
      <c r="I476" s="347">
        <v>9</v>
      </c>
      <c r="J476" s="347"/>
      <c r="K476" s="347"/>
      <c r="L476" s="347"/>
      <c r="M476" s="347"/>
      <c r="N476" s="161">
        <f t="shared" si="101"/>
        <v>1</v>
      </c>
      <c r="O476" s="237">
        <v>1</v>
      </c>
      <c r="P476" s="237">
        <v>10</v>
      </c>
      <c r="Q476" s="160">
        <f t="shared" si="106"/>
        <v>10</v>
      </c>
      <c r="R476" s="160">
        <f t="shared" si="102"/>
        <v>10</v>
      </c>
      <c r="S476" s="162">
        <f t="shared" si="103"/>
        <v>1</v>
      </c>
      <c r="T476" s="163"/>
      <c r="U476" s="248">
        <f t="shared" si="104"/>
        <v>10</v>
      </c>
      <c r="V476" s="162" t="s">
        <v>433</v>
      </c>
      <c r="W476" s="241">
        <v>1</v>
      </c>
      <c r="X476" s="162">
        <f t="shared" si="105"/>
        <v>10</v>
      </c>
      <c r="Y476" s="119"/>
      <c r="Z476" s="320">
        <f>Y599+X629</f>
        <v>0</v>
      </c>
      <c r="AA476" s="121"/>
    </row>
    <row r="477" spans="1:27" s="14" customFormat="1" ht="15.75" customHeight="1">
      <c r="A477" s="131"/>
      <c r="B477" s="285" t="s">
        <v>448</v>
      </c>
      <c r="C477" s="133">
        <v>2</v>
      </c>
      <c r="D477" s="134" t="s">
        <v>516</v>
      </c>
      <c r="E477" s="286" t="s">
        <v>456</v>
      </c>
      <c r="F477" s="286"/>
      <c r="G477" s="39"/>
      <c r="H477" s="39">
        <v>7</v>
      </c>
      <c r="I477" s="347">
        <v>7</v>
      </c>
      <c r="J477" s="347"/>
      <c r="K477" s="347"/>
      <c r="L477" s="347"/>
      <c r="M477" s="347"/>
      <c r="N477" s="161">
        <f t="shared" si="101"/>
        <v>1</v>
      </c>
      <c r="O477" s="237">
        <v>11</v>
      </c>
      <c r="P477" s="237">
        <v>15</v>
      </c>
      <c r="Q477" s="160">
        <f t="shared" si="106"/>
        <v>5</v>
      </c>
      <c r="R477" s="160">
        <f t="shared" si="102"/>
        <v>5</v>
      </c>
      <c r="S477" s="162">
        <f t="shared" si="103"/>
        <v>1</v>
      </c>
      <c r="T477" s="163"/>
      <c r="U477" s="248">
        <f t="shared" si="104"/>
        <v>5</v>
      </c>
      <c r="V477" s="162" t="s">
        <v>433</v>
      </c>
      <c r="W477" s="241">
        <v>1</v>
      </c>
      <c r="X477" s="162">
        <f t="shared" si="105"/>
        <v>5</v>
      </c>
      <c r="Y477" s="119"/>
      <c r="Z477" s="320">
        <f>Y600+X630</f>
        <v>563.6</v>
      </c>
      <c r="AA477" s="121"/>
    </row>
    <row r="478" spans="1:27" s="14" customFormat="1" ht="17.25" customHeight="1">
      <c r="A478" s="131"/>
      <c r="B478" s="285" t="s">
        <v>449</v>
      </c>
      <c r="C478" s="133">
        <v>1</v>
      </c>
      <c r="D478" s="134" t="s">
        <v>462</v>
      </c>
      <c r="E478" s="286" t="s">
        <v>456</v>
      </c>
      <c r="F478" s="286"/>
      <c r="G478" s="39"/>
      <c r="H478" s="39">
        <v>5</v>
      </c>
      <c r="I478" s="347">
        <v>10</v>
      </c>
      <c r="J478" s="347"/>
      <c r="K478" s="347"/>
      <c r="L478" s="347"/>
      <c r="M478" s="347"/>
      <c r="N478" s="161">
        <f t="shared" si="101"/>
        <v>1</v>
      </c>
      <c r="O478" s="237">
        <v>1</v>
      </c>
      <c r="P478" s="237">
        <v>10</v>
      </c>
      <c r="Q478" s="160">
        <f t="shared" si="106"/>
        <v>10</v>
      </c>
      <c r="R478" s="160">
        <f t="shared" si="102"/>
        <v>10</v>
      </c>
      <c r="S478" s="162">
        <f t="shared" si="103"/>
        <v>1</v>
      </c>
      <c r="T478" s="163"/>
      <c r="U478" s="248">
        <f t="shared" si="104"/>
        <v>10</v>
      </c>
      <c r="V478" s="162" t="s">
        <v>433</v>
      </c>
      <c r="W478" s="241">
        <v>1</v>
      </c>
      <c r="X478" s="162">
        <f t="shared" si="105"/>
        <v>10</v>
      </c>
      <c r="Y478" s="119"/>
      <c r="Z478" s="320">
        <f>Y627+X629</f>
        <v>0</v>
      </c>
      <c r="AA478" s="121"/>
    </row>
    <row r="479" spans="1:27" s="14" customFormat="1" ht="17.25" customHeight="1">
      <c r="A479" s="131"/>
      <c r="B479" s="285" t="s">
        <v>449</v>
      </c>
      <c r="C479" s="133">
        <v>1</v>
      </c>
      <c r="D479" s="134" t="s">
        <v>462</v>
      </c>
      <c r="E479" s="286" t="s">
        <v>456</v>
      </c>
      <c r="F479" s="286"/>
      <c r="G479" s="39"/>
      <c r="H479" s="39">
        <v>5</v>
      </c>
      <c r="I479" s="347">
        <v>12</v>
      </c>
      <c r="J479" s="347"/>
      <c r="K479" s="347"/>
      <c r="L479" s="347"/>
      <c r="M479" s="347"/>
      <c r="N479" s="161">
        <f t="shared" si="101"/>
        <v>1</v>
      </c>
      <c r="O479" s="237">
        <v>11</v>
      </c>
      <c r="P479" s="237">
        <v>15</v>
      </c>
      <c r="Q479" s="160">
        <f t="shared" si="106"/>
        <v>5</v>
      </c>
      <c r="R479" s="160">
        <f t="shared" si="102"/>
        <v>5</v>
      </c>
      <c r="S479" s="162">
        <f t="shared" si="103"/>
        <v>1</v>
      </c>
      <c r="T479" s="163"/>
      <c r="U479" s="248">
        <f t="shared" si="104"/>
        <v>5</v>
      </c>
      <c r="V479" s="162" t="s">
        <v>433</v>
      </c>
      <c r="W479" s="241">
        <v>1</v>
      </c>
      <c r="X479" s="162">
        <f t="shared" si="105"/>
        <v>5</v>
      </c>
      <c r="Y479" s="119"/>
      <c r="Z479" s="320">
        <f>Y628+X630</f>
        <v>0</v>
      </c>
      <c r="AA479" s="121"/>
    </row>
    <row r="480" spans="1:27" s="14" customFormat="1" ht="18.75" customHeight="1">
      <c r="A480" s="280"/>
      <c r="B480" s="285" t="s">
        <v>607</v>
      </c>
      <c r="C480" s="133">
        <v>2</v>
      </c>
      <c r="D480" s="287" t="s">
        <v>48</v>
      </c>
      <c r="E480" s="286" t="s">
        <v>456</v>
      </c>
      <c r="F480" s="286"/>
      <c r="G480" s="39"/>
      <c r="H480" s="39">
        <v>7</v>
      </c>
      <c r="I480" s="347">
        <v>5</v>
      </c>
      <c r="J480" s="347"/>
      <c r="K480" s="347"/>
      <c r="L480" s="347"/>
      <c r="M480" s="347"/>
      <c r="N480" s="161">
        <f t="shared" si="101"/>
        <v>1</v>
      </c>
      <c r="O480" s="237">
        <v>1</v>
      </c>
      <c r="P480" s="237">
        <v>15</v>
      </c>
      <c r="Q480" s="160">
        <f>P480-O480+1+IF(O480=20,-3)</f>
        <v>15</v>
      </c>
      <c r="R480" s="160">
        <f t="shared" si="102"/>
        <v>15</v>
      </c>
      <c r="S480" s="162">
        <f t="shared" si="103"/>
        <v>1</v>
      </c>
      <c r="T480" s="163"/>
      <c r="U480" s="248">
        <f t="shared" si="104"/>
        <v>15</v>
      </c>
      <c r="V480" s="162" t="s">
        <v>433</v>
      </c>
      <c r="W480" s="241">
        <v>1</v>
      </c>
      <c r="X480" s="162">
        <f t="shared" si="105"/>
        <v>15</v>
      </c>
      <c r="Y480" s="119"/>
      <c r="Z480" s="320">
        <f>Y555+X587</f>
        <v>0</v>
      </c>
      <c r="AA480" s="121"/>
    </row>
    <row r="481" spans="1:27" s="14" customFormat="1" ht="18.75" customHeight="1">
      <c r="A481" s="280"/>
      <c r="B481" s="285" t="s">
        <v>608</v>
      </c>
      <c r="C481" s="133">
        <v>2</v>
      </c>
      <c r="D481" s="432" t="s">
        <v>10</v>
      </c>
      <c r="E481" s="286" t="s">
        <v>456</v>
      </c>
      <c r="F481" s="286"/>
      <c r="G481" s="302"/>
      <c r="H481" s="39">
        <v>3</v>
      </c>
      <c r="I481" s="347">
        <v>11</v>
      </c>
      <c r="J481" s="347"/>
      <c r="K481" s="347"/>
      <c r="L481" s="347"/>
      <c r="M481" s="347"/>
      <c r="N481" s="161">
        <f t="shared" si="101"/>
        <v>1</v>
      </c>
      <c r="O481" s="237">
        <v>1</v>
      </c>
      <c r="P481" s="237">
        <v>15</v>
      </c>
      <c r="Q481" s="160">
        <f>P481-O481+1+IF(O481=20,-3)</f>
        <v>15</v>
      </c>
      <c r="R481" s="160">
        <f t="shared" si="102"/>
        <v>15</v>
      </c>
      <c r="S481" s="162">
        <f t="shared" si="103"/>
        <v>1</v>
      </c>
      <c r="T481" s="163"/>
      <c r="U481" s="248">
        <f t="shared" si="104"/>
        <v>15</v>
      </c>
      <c r="V481" s="162" t="s">
        <v>433</v>
      </c>
      <c r="W481" s="241">
        <v>1</v>
      </c>
      <c r="X481" s="162">
        <f t="shared" si="105"/>
        <v>15</v>
      </c>
      <c r="Y481" s="119"/>
      <c r="Z481" s="320">
        <f>Y551+X584</f>
        <v>0</v>
      </c>
      <c r="AA481" s="121"/>
    </row>
    <row r="482" spans="1:27" s="14" customFormat="1" ht="18.75" customHeight="1">
      <c r="A482" s="131"/>
      <c r="B482" s="285" t="s">
        <v>582</v>
      </c>
      <c r="C482" s="133">
        <v>2</v>
      </c>
      <c r="D482" s="287" t="s">
        <v>9</v>
      </c>
      <c r="E482" s="286" t="s">
        <v>456</v>
      </c>
      <c r="F482" s="286"/>
      <c r="G482" s="39">
        <v>6</v>
      </c>
      <c r="H482" s="39"/>
      <c r="I482" s="347">
        <v>5</v>
      </c>
      <c r="J482" s="347"/>
      <c r="K482" s="347"/>
      <c r="L482" s="347"/>
      <c r="M482" s="347"/>
      <c r="N482" s="161">
        <f t="shared" si="101"/>
        <v>1</v>
      </c>
      <c r="O482" s="237">
        <v>1</v>
      </c>
      <c r="P482" s="237">
        <v>15</v>
      </c>
      <c r="Q482" s="160">
        <f>P482-O482-2</f>
        <v>12</v>
      </c>
      <c r="R482" s="160">
        <f t="shared" si="102"/>
        <v>12</v>
      </c>
      <c r="S482" s="162">
        <f t="shared" si="103"/>
        <v>1</v>
      </c>
      <c r="T482" s="163"/>
      <c r="U482" s="248">
        <f t="shared" si="104"/>
        <v>12</v>
      </c>
      <c r="V482" s="162" t="s">
        <v>433</v>
      </c>
      <c r="W482" s="241">
        <v>1</v>
      </c>
      <c r="X482" s="162">
        <f t="shared" si="105"/>
        <v>12</v>
      </c>
      <c r="Y482" s="119"/>
      <c r="Z482" s="321"/>
      <c r="AA482" s="121"/>
    </row>
    <row r="483" spans="1:27" s="14" customFormat="1" ht="14.25" customHeight="1">
      <c r="A483" s="131"/>
      <c r="B483" s="285" t="s">
        <v>455</v>
      </c>
      <c r="C483" s="133">
        <v>1</v>
      </c>
      <c r="D483" s="134" t="s">
        <v>519</v>
      </c>
      <c r="E483" s="286" t="s">
        <v>456</v>
      </c>
      <c r="F483" s="286"/>
      <c r="G483" s="39"/>
      <c r="H483" s="39">
        <v>5</v>
      </c>
      <c r="I483" s="347">
        <v>3</v>
      </c>
      <c r="J483" s="347"/>
      <c r="K483" s="347"/>
      <c r="L483" s="347"/>
      <c r="M483" s="347"/>
      <c r="N483" s="161">
        <f t="shared" si="101"/>
        <v>1</v>
      </c>
      <c r="O483" s="237">
        <v>1</v>
      </c>
      <c r="P483" s="237">
        <v>5</v>
      </c>
      <c r="Q483" s="160">
        <f>P483-O483+1</f>
        <v>5</v>
      </c>
      <c r="R483" s="160">
        <f t="shared" si="102"/>
        <v>5</v>
      </c>
      <c r="S483" s="162">
        <f t="shared" si="103"/>
        <v>1</v>
      </c>
      <c r="T483" s="163"/>
      <c r="U483" s="248">
        <f t="shared" si="104"/>
        <v>5</v>
      </c>
      <c r="V483" s="162" t="s">
        <v>433</v>
      </c>
      <c r="W483" s="241">
        <v>1</v>
      </c>
      <c r="X483" s="162">
        <f t="shared" si="105"/>
        <v>5</v>
      </c>
      <c r="Y483" s="119"/>
      <c r="Z483" s="320">
        <f>Y617+X628</f>
        <v>0</v>
      </c>
      <c r="AA483" s="121"/>
    </row>
    <row r="484" spans="1:27" s="14" customFormat="1" ht="14.25" customHeight="1">
      <c r="A484" s="131"/>
      <c r="B484" s="285" t="s">
        <v>455</v>
      </c>
      <c r="C484" s="133">
        <v>1</v>
      </c>
      <c r="D484" s="134" t="s">
        <v>519</v>
      </c>
      <c r="E484" s="286" t="s">
        <v>456</v>
      </c>
      <c r="F484" s="286"/>
      <c r="G484" s="39">
        <v>4</v>
      </c>
      <c r="H484" s="39"/>
      <c r="I484" s="347">
        <v>4</v>
      </c>
      <c r="J484" s="347"/>
      <c r="K484" s="347"/>
      <c r="L484" s="347"/>
      <c r="M484" s="347"/>
      <c r="N484" s="161">
        <f t="shared" si="101"/>
        <v>1</v>
      </c>
      <c r="O484" s="237">
        <v>6</v>
      </c>
      <c r="P484" s="237">
        <v>10</v>
      </c>
      <c r="Q484" s="160">
        <f t="shared" si="106"/>
        <v>5</v>
      </c>
      <c r="R484" s="160">
        <f t="shared" si="102"/>
        <v>5</v>
      </c>
      <c r="S484" s="162">
        <f t="shared" si="103"/>
        <v>1</v>
      </c>
      <c r="T484" s="163"/>
      <c r="U484" s="248">
        <f t="shared" si="104"/>
        <v>5</v>
      </c>
      <c r="V484" s="162" t="s">
        <v>433</v>
      </c>
      <c r="W484" s="241">
        <v>1</v>
      </c>
      <c r="X484" s="162">
        <f t="shared" si="105"/>
        <v>5</v>
      </c>
      <c r="Y484" s="119"/>
      <c r="Z484" s="320">
        <f>Y618+X629</f>
        <v>0</v>
      </c>
      <c r="AA484" s="121"/>
    </row>
    <row r="485" spans="1:27" s="14" customFormat="1" ht="14.25" customHeight="1">
      <c r="A485" s="131"/>
      <c r="B485" s="285" t="s">
        <v>455</v>
      </c>
      <c r="C485" s="133">
        <v>1</v>
      </c>
      <c r="D485" s="134" t="s">
        <v>519</v>
      </c>
      <c r="E485" s="286" t="s">
        <v>456</v>
      </c>
      <c r="F485" s="286"/>
      <c r="G485" s="39">
        <v>6</v>
      </c>
      <c r="H485" s="39"/>
      <c r="I485" s="347">
        <v>12</v>
      </c>
      <c r="J485" s="347"/>
      <c r="K485" s="347"/>
      <c r="L485" s="347"/>
      <c r="M485" s="347"/>
      <c r="N485" s="161">
        <f t="shared" si="101"/>
        <v>1</v>
      </c>
      <c r="O485" s="237">
        <v>11</v>
      </c>
      <c r="P485" s="237">
        <v>15</v>
      </c>
      <c r="Q485" s="160">
        <f t="shared" si="106"/>
        <v>5</v>
      </c>
      <c r="R485" s="160">
        <f t="shared" si="102"/>
        <v>5</v>
      </c>
      <c r="S485" s="162">
        <f t="shared" si="103"/>
        <v>1</v>
      </c>
      <c r="T485" s="163"/>
      <c r="U485" s="248">
        <f t="shared" si="104"/>
        <v>5</v>
      </c>
      <c r="V485" s="162" t="s">
        <v>433</v>
      </c>
      <c r="W485" s="241">
        <v>1</v>
      </c>
      <c r="X485" s="162">
        <f t="shared" si="105"/>
        <v>5</v>
      </c>
      <c r="Y485" s="119"/>
      <c r="Z485" s="320">
        <f>Y619+X630</f>
        <v>0</v>
      </c>
      <c r="AA485" s="121"/>
    </row>
    <row r="486" spans="1:27" s="14" customFormat="1" ht="17.25" customHeight="1">
      <c r="A486" s="131"/>
      <c r="B486" s="285" t="s">
        <v>452</v>
      </c>
      <c r="C486" s="133">
        <v>1</v>
      </c>
      <c r="D486" s="134" t="s">
        <v>465</v>
      </c>
      <c r="E486" s="286" t="s">
        <v>456</v>
      </c>
      <c r="F486" s="286"/>
      <c r="G486" s="39">
        <v>6</v>
      </c>
      <c r="H486" s="39"/>
      <c r="I486" s="347">
        <v>10</v>
      </c>
      <c r="J486" s="347"/>
      <c r="K486" s="347"/>
      <c r="L486" s="347"/>
      <c r="M486" s="347"/>
      <c r="N486" s="161">
        <f t="shared" si="101"/>
        <v>1</v>
      </c>
      <c r="O486" s="237">
        <v>1</v>
      </c>
      <c r="P486" s="237">
        <v>10</v>
      </c>
      <c r="Q486" s="160">
        <f t="shared" si="106"/>
        <v>10</v>
      </c>
      <c r="R486" s="160">
        <f t="shared" si="102"/>
        <v>10</v>
      </c>
      <c r="S486" s="162">
        <f t="shared" si="103"/>
        <v>1</v>
      </c>
      <c r="T486" s="163"/>
      <c r="U486" s="248">
        <f t="shared" si="104"/>
        <v>10</v>
      </c>
      <c r="V486" s="162" t="s">
        <v>433</v>
      </c>
      <c r="W486" s="241">
        <v>1</v>
      </c>
      <c r="X486" s="162">
        <f t="shared" si="105"/>
        <v>10</v>
      </c>
      <c r="Y486" s="119"/>
      <c r="Z486" s="320">
        <f>Y621+X629</f>
        <v>0</v>
      </c>
      <c r="AA486" s="121"/>
    </row>
    <row r="487" spans="1:27" s="14" customFormat="1" ht="17.25" customHeight="1">
      <c r="A487" s="131"/>
      <c r="B487" s="285" t="s">
        <v>452</v>
      </c>
      <c r="C487" s="133">
        <v>1</v>
      </c>
      <c r="D487" s="134" t="s">
        <v>465</v>
      </c>
      <c r="E487" s="286" t="s">
        <v>456</v>
      </c>
      <c r="F487" s="286"/>
      <c r="G487" s="39"/>
      <c r="H487" s="39">
        <v>7</v>
      </c>
      <c r="I487" s="347">
        <v>6</v>
      </c>
      <c r="J487" s="347"/>
      <c r="K487" s="347"/>
      <c r="L487" s="347"/>
      <c r="M487" s="347"/>
      <c r="N487" s="161">
        <f t="shared" si="101"/>
        <v>1</v>
      </c>
      <c r="O487" s="237">
        <v>11</v>
      </c>
      <c r="P487" s="237">
        <v>15</v>
      </c>
      <c r="Q487" s="160">
        <f t="shared" si="106"/>
        <v>5</v>
      </c>
      <c r="R487" s="160">
        <f t="shared" si="102"/>
        <v>5</v>
      </c>
      <c r="S487" s="162">
        <f t="shared" si="103"/>
        <v>1</v>
      </c>
      <c r="T487" s="163"/>
      <c r="U487" s="248">
        <f t="shared" si="104"/>
        <v>5</v>
      </c>
      <c r="V487" s="162" t="s">
        <v>433</v>
      </c>
      <c r="W487" s="241">
        <v>1</v>
      </c>
      <c r="X487" s="162">
        <f t="shared" si="105"/>
        <v>5</v>
      </c>
      <c r="Y487" s="119"/>
      <c r="Z487" s="320">
        <f>Y622+X630</f>
        <v>0</v>
      </c>
      <c r="AA487" s="121"/>
    </row>
    <row r="488" spans="1:27" s="14" customFormat="1" ht="17.25" customHeight="1">
      <c r="A488" s="131"/>
      <c r="B488" s="285" t="s">
        <v>722</v>
      </c>
      <c r="C488" s="133">
        <v>1</v>
      </c>
      <c r="D488" s="134" t="s">
        <v>59</v>
      </c>
      <c r="E488" s="286" t="s">
        <v>456</v>
      </c>
      <c r="F488" s="286"/>
      <c r="G488" s="39"/>
      <c r="H488" s="39">
        <v>5</v>
      </c>
      <c r="I488" s="347">
        <v>5</v>
      </c>
      <c r="J488" s="347"/>
      <c r="K488" s="347"/>
      <c r="L488" s="347"/>
      <c r="M488" s="347"/>
      <c r="N488" s="161">
        <f t="shared" si="101"/>
        <v>1</v>
      </c>
      <c r="O488" s="237">
        <v>11</v>
      </c>
      <c r="P488" s="237">
        <v>28</v>
      </c>
      <c r="Q488" s="160">
        <f>P488-O488+1+IF(P488&gt;21,-3)</f>
        <v>15</v>
      </c>
      <c r="R488" s="160">
        <f t="shared" si="102"/>
        <v>15</v>
      </c>
      <c r="S488" s="162">
        <f t="shared" si="103"/>
        <v>1</v>
      </c>
      <c r="T488" s="163"/>
      <c r="U488" s="248">
        <f t="shared" si="104"/>
        <v>15</v>
      </c>
      <c r="V488" s="162" t="s">
        <v>433</v>
      </c>
      <c r="W488" s="241">
        <v>1</v>
      </c>
      <c r="X488" s="162">
        <f t="shared" si="105"/>
        <v>15</v>
      </c>
      <c r="Y488" s="119"/>
      <c r="Z488" s="320"/>
      <c r="AA488" s="121"/>
    </row>
    <row r="489" spans="1:27" s="14" customFormat="1" ht="17.25" customHeight="1">
      <c r="A489" s="131"/>
      <c r="B489" s="285" t="s">
        <v>720</v>
      </c>
      <c r="C489" s="133">
        <v>1</v>
      </c>
      <c r="D489" s="134" t="s">
        <v>471</v>
      </c>
      <c r="E489" s="286" t="s">
        <v>456</v>
      </c>
      <c r="F489" s="286"/>
      <c r="G489" s="39"/>
      <c r="H489" s="39">
        <v>7</v>
      </c>
      <c r="I489" s="347">
        <v>12</v>
      </c>
      <c r="J489" s="347"/>
      <c r="K489" s="347"/>
      <c r="L489" s="347"/>
      <c r="M489" s="347"/>
      <c r="N489" s="161">
        <f t="shared" si="101"/>
        <v>1</v>
      </c>
      <c r="O489" s="237">
        <v>11</v>
      </c>
      <c r="P489" s="237">
        <v>28</v>
      </c>
      <c r="Q489" s="160">
        <f t="shared" ref="Q489:Q495" si="107">P489-O489+1+IF(P489&gt;21,-3)</f>
        <v>15</v>
      </c>
      <c r="R489" s="160">
        <f t="shared" si="102"/>
        <v>15</v>
      </c>
      <c r="S489" s="162">
        <f t="shared" si="103"/>
        <v>1</v>
      </c>
      <c r="T489" s="163"/>
      <c r="U489" s="248">
        <f t="shared" si="104"/>
        <v>15</v>
      </c>
      <c r="V489" s="162" t="s">
        <v>433</v>
      </c>
      <c r="W489" s="241">
        <v>1</v>
      </c>
      <c r="X489" s="162">
        <f t="shared" si="105"/>
        <v>15</v>
      </c>
      <c r="Y489" s="119"/>
      <c r="Z489" s="320"/>
      <c r="AA489" s="121"/>
    </row>
    <row r="490" spans="1:27" s="14" customFormat="1" ht="17.25" customHeight="1">
      <c r="A490" s="131"/>
      <c r="B490" s="285" t="s">
        <v>717</v>
      </c>
      <c r="C490" s="133">
        <v>1</v>
      </c>
      <c r="D490" s="134" t="s">
        <v>38</v>
      </c>
      <c r="E490" s="286" t="s">
        <v>456</v>
      </c>
      <c r="F490" s="286"/>
      <c r="G490" s="39">
        <v>2</v>
      </c>
      <c r="H490" s="39"/>
      <c r="I490" s="347">
        <v>11</v>
      </c>
      <c r="J490" s="347"/>
      <c r="K490" s="347"/>
      <c r="L490" s="347"/>
      <c r="M490" s="347"/>
      <c r="N490" s="161">
        <f>COUNTIF(I490:M490,"&gt;=1")+IF(I490="C1.1",3)+IF(J490="C1.2",3)+IF(K490="C3",5)+IF(I490="C2.1",3)+IF(J490="C2.2",3)+IF(I490="C1",6)+IF(J490="C2",6)+IF(I490="C.1",5)+IF(J490="C.2",5)</f>
        <v>1</v>
      </c>
      <c r="O490" s="237">
        <v>11</v>
      </c>
      <c r="P490" s="237">
        <v>28</v>
      </c>
      <c r="Q490" s="160">
        <f>P490-O490+1+IF(P490&gt;21,-3)</f>
        <v>15</v>
      </c>
      <c r="R490" s="160">
        <f>Q490*N490*S490</f>
        <v>15</v>
      </c>
      <c r="S490" s="162">
        <f>COUNTIF(G490:H490,"&gt;1")</f>
        <v>1</v>
      </c>
      <c r="T490" s="163"/>
      <c r="U490" s="248">
        <f>ROUND(IF(V490="TH",R490*0.75),1)+IF(V490="LT",R490)</f>
        <v>15</v>
      </c>
      <c r="V490" s="162" t="s">
        <v>433</v>
      </c>
      <c r="W490" s="241">
        <v>1</v>
      </c>
      <c r="X490" s="162">
        <f>W490*U490</f>
        <v>15</v>
      </c>
      <c r="Y490" s="119"/>
      <c r="Z490" s="320"/>
      <c r="AA490" s="121"/>
    </row>
    <row r="491" spans="1:27" s="14" customFormat="1" ht="17.25" customHeight="1">
      <c r="A491" s="131"/>
      <c r="B491" s="285" t="s">
        <v>723</v>
      </c>
      <c r="C491" s="133">
        <v>1</v>
      </c>
      <c r="D491" s="134" t="s">
        <v>30</v>
      </c>
      <c r="E491" s="286" t="s">
        <v>456</v>
      </c>
      <c r="F491" s="286"/>
      <c r="G491" s="39"/>
      <c r="H491" s="39">
        <v>5</v>
      </c>
      <c r="I491" s="347">
        <v>11</v>
      </c>
      <c r="J491" s="347"/>
      <c r="K491" s="347"/>
      <c r="L491" s="347"/>
      <c r="M491" s="347"/>
      <c r="N491" s="161">
        <f t="shared" si="101"/>
        <v>1</v>
      </c>
      <c r="O491" s="237">
        <v>11</v>
      </c>
      <c r="P491" s="237">
        <v>28</v>
      </c>
      <c r="Q491" s="160">
        <f t="shared" si="107"/>
        <v>15</v>
      </c>
      <c r="R491" s="160">
        <f t="shared" si="102"/>
        <v>15</v>
      </c>
      <c r="S491" s="162">
        <f t="shared" si="103"/>
        <v>1</v>
      </c>
      <c r="T491" s="163"/>
      <c r="U491" s="248">
        <f t="shared" si="104"/>
        <v>15</v>
      </c>
      <c r="V491" s="162" t="s">
        <v>433</v>
      </c>
      <c r="W491" s="241">
        <v>1</v>
      </c>
      <c r="X491" s="162">
        <f t="shared" si="105"/>
        <v>15</v>
      </c>
      <c r="Y491" s="119"/>
      <c r="Z491" s="320"/>
      <c r="AA491" s="121"/>
    </row>
    <row r="492" spans="1:27" s="14" customFormat="1" ht="18.75" customHeight="1">
      <c r="A492" s="280"/>
      <c r="B492" s="287" t="s">
        <v>721</v>
      </c>
      <c r="C492" s="133">
        <v>1</v>
      </c>
      <c r="D492" s="287" t="s">
        <v>639</v>
      </c>
      <c r="E492" s="286" t="s">
        <v>456</v>
      </c>
      <c r="F492" s="286"/>
      <c r="G492" s="39">
        <v>4</v>
      </c>
      <c r="H492" s="39"/>
      <c r="I492" s="347">
        <v>11</v>
      </c>
      <c r="J492" s="347"/>
      <c r="K492" s="347"/>
      <c r="L492" s="347"/>
      <c r="M492" s="347"/>
      <c r="N492" s="161">
        <f>COUNTIF(I492:M492,"&gt;=1")+IF(I492="C1.1",3)+IF(J492="C1.2",3)+IF(K492="C3",5)+IF(I492="C2.1",3)+IF(J492="C2.2",3)+IF(I492="C1",6)+IF(J492="C2",6)+IF(I492="C.1",5)+IF(J492="C.2",5)+IF(J492="C1",6)+IF(I492="C2",6)</f>
        <v>1</v>
      </c>
      <c r="O492" s="237">
        <v>11</v>
      </c>
      <c r="P492" s="237">
        <v>28</v>
      </c>
      <c r="Q492" s="160">
        <f>P492-O492+1+IF(P492&gt;=21,-3)</f>
        <v>15</v>
      </c>
      <c r="R492" s="160">
        <f t="shared" si="102"/>
        <v>15</v>
      </c>
      <c r="S492" s="162">
        <f>COUNTIF(G492:H492,"&gt;1")</f>
        <v>1</v>
      </c>
      <c r="T492" s="163"/>
      <c r="U492" s="248">
        <f t="shared" si="104"/>
        <v>15</v>
      </c>
      <c r="V492" s="162" t="s">
        <v>433</v>
      </c>
      <c r="W492" s="241">
        <v>1</v>
      </c>
      <c r="X492" s="162">
        <f t="shared" si="105"/>
        <v>15</v>
      </c>
      <c r="Y492" s="119"/>
      <c r="Z492" s="321"/>
      <c r="AA492" s="121"/>
    </row>
    <row r="493" spans="1:27" s="14" customFormat="1" ht="18.75" customHeight="1">
      <c r="A493" s="280"/>
      <c r="B493" s="287" t="s">
        <v>719</v>
      </c>
      <c r="C493" s="133">
        <v>1</v>
      </c>
      <c r="D493" s="134" t="s">
        <v>43</v>
      </c>
      <c r="E493" s="286" t="s">
        <v>456</v>
      </c>
      <c r="F493" s="286"/>
      <c r="G493" s="302">
        <v>6</v>
      </c>
      <c r="H493" s="39"/>
      <c r="I493" s="347">
        <v>12</v>
      </c>
      <c r="J493" s="347"/>
      <c r="K493" s="347"/>
      <c r="L493" s="347"/>
      <c r="M493" s="347"/>
      <c r="N493" s="161">
        <f>COUNTIF(I493:M493,"&gt;=1")+IF(I493="C1.1",3)+IF(J493="C1.2",3)+IF(K493="C3",5)+IF(I493="C2.1",3)+IF(J493="C2.2",3)+IF(I493="C1",6)+IF(J493="C2",6)+IF(I493="C.1",5)+IF(J493="C.2",5)</f>
        <v>1</v>
      </c>
      <c r="O493" s="237">
        <v>11</v>
      </c>
      <c r="P493" s="237">
        <v>28</v>
      </c>
      <c r="Q493" s="160">
        <f>P493-O493+1+IF(P493&gt;=20,-3)</f>
        <v>15</v>
      </c>
      <c r="R493" s="160">
        <f t="shared" si="102"/>
        <v>15</v>
      </c>
      <c r="S493" s="162">
        <f>COUNTIF(G493:H493,"&gt;1")</f>
        <v>1</v>
      </c>
      <c r="T493" s="163"/>
      <c r="U493" s="248">
        <f t="shared" si="104"/>
        <v>15</v>
      </c>
      <c r="V493" s="162" t="s">
        <v>433</v>
      </c>
      <c r="W493" s="241">
        <v>1</v>
      </c>
      <c r="X493" s="162">
        <f t="shared" si="105"/>
        <v>15</v>
      </c>
      <c r="Y493" s="119"/>
      <c r="Z493" s="320">
        <f>Y553+X586</f>
        <v>0</v>
      </c>
      <c r="AA493" s="121"/>
    </row>
    <row r="494" spans="1:27" s="14" customFormat="1" ht="18.75" customHeight="1">
      <c r="A494" s="280"/>
      <c r="B494" s="287" t="s">
        <v>718</v>
      </c>
      <c r="C494" s="133">
        <v>1</v>
      </c>
      <c r="D494" s="134" t="s">
        <v>40</v>
      </c>
      <c r="E494" s="286" t="s">
        <v>456</v>
      </c>
      <c r="F494" s="286"/>
      <c r="G494" s="302">
        <v>5</v>
      </c>
      <c r="H494" s="39"/>
      <c r="I494" s="347">
        <v>6</v>
      </c>
      <c r="J494" s="347"/>
      <c r="K494" s="347"/>
      <c r="L494" s="347"/>
      <c r="M494" s="347"/>
      <c r="N494" s="161">
        <f>COUNTIF(I494:M494,"&gt;=1")+IF(I494="C1.1",3)+IF(J494="C1.2",3)+IF(K494="C3",5)+IF(I494="C2.1",3)+IF(J494="C2.2",3)+IF(I494="C1",6)+IF(J494="C2",6)+IF(I494="C.1",5)+IF(J494="C.2",5)</f>
        <v>1</v>
      </c>
      <c r="O494" s="237">
        <v>11</v>
      </c>
      <c r="P494" s="237">
        <v>28</v>
      </c>
      <c r="Q494" s="160">
        <f>P494-O494+1+IF(P494&gt;=20,-3)</f>
        <v>15</v>
      </c>
      <c r="R494" s="160">
        <f>Q494*N494*S494</f>
        <v>15</v>
      </c>
      <c r="S494" s="162">
        <f>COUNTIF(G494:H494,"&gt;1")</f>
        <v>1</v>
      </c>
      <c r="T494" s="163"/>
      <c r="U494" s="248">
        <f>ROUND(IF(V494="TH",R494*0.75),1)+IF(V494="LT",R494)</f>
        <v>15</v>
      </c>
      <c r="V494" s="162" t="s">
        <v>433</v>
      </c>
      <c r="W494" s="241">
        <v>1</v>
      </c>
      <c r="X494" s="162">
        <f>W494*U494</f>
        <v>15</v>
      </c>
      <c r="Y494" s="119"/>
      <c r="Z494" s="320">
        <f>Y554+X587</f>
        <v>0</v>
      </c>
      <c r="AA494" s="121"/>
    </row>
    <row r="495" spans="1:27" s="14" customFormat="1" ht="17.25" customHeight="1">
      <c r="A495" s="131"/>
      <c r="B495" s="285"/>
      <c r="C495" s="133"/>
      <c r="D495" s="134"/>
      <c r="E495" s="286" t="s">
        <v>456</v>
      </c>
      <c r="F495" s="286"/>
      <c r="G495" s="39"/>
      <c r="H495" s="39"/>
      <c r="I495" s="347"/>
      <c r="J495" s="347"/>
      <c r="K495" s="347"/>
      <c r="L495" s="347"/>
      <c r="M495" s="347"/>
      <c r="N495" s="161">
        <f t="shared" si="101"/>
        <v>0</v>
      </c>
      <c r="O495" s="237">
        <v>11</v>
      </c>
      <c r="P495" s="237">
        <v>28</v>
      </c>
      <c r="Q495" s="160">
        <f t="shared" si="107"/>
        <v>15</v>
      </c>
      <c r="R495" s="160">
        <f t="shared" si="102"/>
        <v>0</v>
      </c>
      <c r="S495" s="162">
        <f t="shared" si="103"/>
        <v>0</v>
      </c>
      <c r="T495" s="163"/>
      <c r="U495" s="248">
        <f t="shared" si="104"/>
        <v>0</v>
      </c>
      <c r="V495" s="162" t="s">
        <v>433</v>
      </c>
      <c r="W495" s="241">
        <v>1</v>
      </c>
      <c r="X495" s="162">
        <f t="shared" si="105"/>
        <v>0</v>
      </c>
      <c r="Y495" s="119"/>
      <c r="Z495" s="320"/>
      <c r="AA495" s="121"/>
    </row>
    <row r="496" spans="1:27" s="14" customFormat="1" ht="17.25" customHeight="1">
      <c r="A496" s="131"/>
      <c r="B496" s="285" t="s">
        <v>716</v>
      </c>
      <c r="C496" s="133">
        <v>1</v>
      </c>
      <c r="D496" s="134" t="s">
        <v>45</v>
      </c>
      <c r="E496" s="286" t="s">
        <v>456</v>
      </c>
      <c r="F496" s="286"/>
      <c r="G496" s="39">
        <v>2</v>
      </c>
      <c r="H496" s="39"/>
      <c r="I496" s="347">
        <v>5</v>
      </c>
      <c r="J496" s="347"/>
      <c r="K496" s="347"/>
      <c r="L496" s="347"/>
      <c r="M496" s="347"/>
      <c r="N496" s="161">
        <f>COUNTIF(I496:M496,"&gt;=1")+IF(I496="C1.1",3)+IF(J496="C1.2",3)+IF(K496="C3",5)+IF(I496="C2.1",3)+IF(J496="C2.2",3)+IF(I496="C1",6)+IF(J496="C2",6)+IF(I496="C.1",5)+IF(J496="C.2",5)</f>
        <v>1</v>
      </c>
      <c r="O496" s="237">
        <v>11</v>
      </c>
      <c r="P496" s="237">
        <v>28</v>
      </c>
      <c r="Q496" s="160">
        <f>P496-O496+1+IF(P496&gt;21,-3)</f>
        <v>15</v>
      </c>
      <c r="R496" s="160">
        <f>Q496*N496*S496</f>
        <v>15</v>
      </c>
      <c r="S496" s="162">
        <f>COUNTIF(G496:H496,"&gt;1")</f>
        <v>1</v>
      </c>
      <c r="T496" s="163"/>
      <c r="U496" s="248">
        <f>ROUND(IF(V496="TH",R496*0.75),1)+IF(V496="LT",R496)</f>
        <v>15</v>
      </c>
      <c r="V496" s="162" t="s">
        <v>433</v>
      </c>
      <c r="W496" s="241">
        <v>1</v>
      </c>
      <c r="X496" s="162">
        <f t="shared" si="105"/>
        <v>15</v>
      </c>
      <c r="Y496" s="119"/>
      <c r="Z496" s="321"/>
      <c r="AA496" s="121"/>
    </row>
    <row r="497" spans="1:27" s="14" customFormat="1" ht="17.25" customHeight="1">
      <c r="A497" s="108"/>
      <c r="B497" s="367" t="s">
        <v>439</v>
      </c>
      <c r="C497" s="110">
        <v>1</v>
      </c>
      <c r="D497" s="111" t="s">
        <v>461</v>
      </c>
      <c r="E497" s="370" t="s">
        <v>456</v>
      </c>
      <c r="F497" s="370"/>
      <c r="G497" s="39">
        <v>2</v>
      </c>
      <c r="H497" s="39"/>
      <c r="I497" s="347">
        <v>10</v>
      </c>
      <c r="J497" s="347"/>
      <c r="K497" s="347"/>
      <c r="L497" s="347"/>
      <c r="M497" s="347"/>
      <c r="N497" s="161">
        <f>COUNTIF(I497:M497,"&gt;=1")+IF(I497="C1.1",3)+IF(J497="C1.2",3)+IF(K497="C3",5)+IF(I497="C2.1",3)+IF(J497="C2.2",3)+IF(I497="C1",6)+IF(J497="C2",6)+IF(I497="C.1",5)+IF(J497="C.2",5)</f>
        <v>1</v>
      </c>
      <c r="O497" s="237">
        <v>1</v>
      </c>
      <c r="P497" s="237">
        <v>15</v>
      </c>
      <c r="Q497" s="160">
        <f t="shared" si="106"/>
        <v>15</v>
      </c>
      <c r="R497" s="160">
        <f>Q497*N497*S497</f>
        <v>15</v>
      </c>
      <c r="S497" s="162">
        <f>COUNTIF(G497:H497,"&gt;1")</f>
        <v>1</v>
      </c>
      <c r="T497" s="163"/>
      <c r="U497" s="248">
        <f>ROUND(IF(V497="TH",R497*0.75),1)+IF(V497="LT",R497)</f>
        <v>15</v>
      </c>
      <c r="V497" s="162" t="s">
        <v>433</v>
      </c>
      <c r="W497" s="241">
        <v>1</v>
      </c>
      <c r="X497" s="162">
        <f t="shared" si="105"/>
        <v>15</v>
      </c>
      <c r="Y497" s="119"/>
      <c r="Z497" s="320">
        <f>Y544+X559</f>
        <v>0</v>
      </c>
      <c r="AA497" s="121"/>
    </row>
    <row r="498" spans="1:27" s="14" customFormat="1" ht="15" customHeight="1">
      <c r="A498" s="131"/>
      <c r="B498" s="278" t="s">
        <v>459</v>
      </c>
      <c r="C498" s="133">
        <v>2</v>
      </c>
      <c r="D498" s="134" t="s">
        <v>550</v>
      </c>
      <c r="E498" s="286" t="s">
        <v>456</v>
      </c>
      <c r="F498" s="286"/>
      <c r="G498" s="39"/>
      <c r="H498" s="39"/>
      <c r="I498" s="347"/>
      <c r="J498" s="347"/>
      <c r="K498" s="347"/>
      <c r="L498" s="347"/>
      <c r="M498" s="347"/>
      <c r="N498" s="161"/>
      <c r="O498" s="237"/>
      <c r="P498" s="237"/>
      <c r="Q498" s="160"/>
      <c r="R498" s="160"/>
      <c r="S498" s="162"/>
      <c r="T498" s="163"/>
      <c r="U498" s="248"/>
      <c r="V498" s="162"/>
      <c r="W498" s="118"/>
      <c r="X498" s="162"/>
      <c r="Y498" s="119"/>
      <c r="Z498" s="321"/>
      <c r="AA498" s="121"/>
    </row>
    <row r="499" spans="1:27" s="14" customFormat="1" ht="17.25" customHeight="1">
      <c r="A499" s="108"/>
      <c r="B499" s="367" t="s">
        <v>559</v>
      </c>
      <c r="C499" s="110">
        <v>1</v>
      </c>
      <c r="D499" s="111" t="s">
        <v>551</v>
      </c>
      <c r="E499" s="370" t="s">
        <v>456</v>
      </c>
      <c r="F499" s="370"/>
      <c r="G499" s="39"/>
      <c r="H499" s="39">
        <v>5</v>
      </c>
      <c r="I499" s="347">
        <v>11</v>
      </c>
      <c r="J499" s="347"/>
      <c r="K499" s="347"/>
      <c r="L499" s="347"/>
      <c r="M499" s="347"/>
      <c r="N499" s="161">
        <f>COUNTIF(I499:M499,"&gt;=1")+IF(I499="C1.1",3)+IF(J499="C1.2",3)+IF(K499="C3",5)+IF(I499="C2.1",3)+IF(J499="C2.2",3)+IF(I499="C1",6)+IF(J499="C2",6)+IF(I499="C.1",5)+IF(J499="C.2",5)</f>
        <v>1</v>
      </c>
      <c r="O499" s="237">
        <v>1</v>
      </c>
      <c r="P499" s="237">
        <v>15</v>
      </c>
      <c r="Q499" s="160">
        <f>P499-O499+1+IF(O499=20,-3)</f>
        <v>15</v>
      </c>
      <c r="R499" s="160">
        <f>Q499*N499*S499</f>
        <v>15</v>
      </c>
      <c r="S499" s="162">
        <f>COUNTIF(G499:H499,"&gt;1")</f>
        <v>1</v>
      </c>
      <c r="T499" s="163"/>
      <c r="U499" s="248">
        <f>ROUND(IF(V499="TH",R499*0.75),1)+IF(V499="LT",R499)</f>
        <v>15</v>
      </c>
      <c r="V499" s="162" t="s">
        <v>433</v>
      </c>
      <c r="W499" s="241">
        <v>1</v>
      </c>
      <c r="X499" s="162">
        <f>W499*U499</f>
        <v>15</v>
      </c>
      <c r="Y499" s="119"/>
      <c r="Z499" s="321"/>
      <c r="AA499" s="121"/>
    </row>
    <row r="500" spans="1:27" s="14" customFormat="1" ht="18.75" customHeight="1">
      <c r="A500" s="280"/>
      <c r="B500" s="285" t="s">
        <v>405</v>
      </c>
      <c r="C500" s="133">
        <v>2</v>
      </c>
      <c r="D500" s="279" t="s">
        <v>23</v>
      </c>
      <c r="E500" s="286" t="s">
        <v>456</v>
      </c>
      <c r="F500" s="286"/>
      <c r="G500" s="39"/>
      <c r="H500" s="39">
        <v>3</v>
      </c>
      <c r="I500" s="347">
        <v>10</v>
      </c>
      <c r="J500" s="347"/>
      <c r="K500" s="347"/>
      <c r="L500" s="347"/>
      <c r="M500" s="347"/>
      <c r="N500" s="161">
        <f>COUNTIF(I500:M500,"&gt;=1")+IF(I500="C1.1",3)+IF(J500="C1.2",3)+IF(K500="C3",5)+IF(I500="C2.1",3)+IF(J500="C2.2",3)+IF(I500="C1",6)+IF(J500="C2",6)+IF(I500="C.1",5)+IF(J500="C.2",5)</f>
        <v>1</v>
      </c>
      <c r="O500" s="237">
        <v>1</v>
      </c>
      <c r="P500" s="237">
        <v>5</v>
      </c>
      <c r="Q500" s="160">
        <f>P500-O500+1</f>
        <v>5</v>
      </c>
      <c r="R500" s="160">
        <f>Q500*N500*S500</f>
        <v>5</v>
      </c>
      <c r="S500" s="162">
        <f>COUNTIF(G500:H500,"&gt;1")</f>
        <v>1</v>
      </c>
      <c r="T500" s="163"/>
      <c r="U500" s="248">
        <f>ROUND(IF(V500="TH",R500*0.75),1)+IF(V500="LT",R500)</f>
        <v>5</v>
      </c>
      <c r="V500" s="162" t="s">
        <v>433</v>
      </c>
      <c r="W500" s="241">
        <v>1</v>
      </c>
      <c r="X500" s="162">
        <f>W500*U500</f>
        <v>5</v>
      </c>
      <c r="Y500" s="119"/>
      <c r="Z500" s="321"/>
      <c r="AA500" s="121"/>
    </row>
    <row r="501" spans="1:27" s="14" customFormat="1" ht="17.25" customHeight="1">
      <c r="A501" s="280"/>
      <c r="B501" s="278"/>
      <c r="C501" s="133"/>
      <c r="D501" s="287"/>
      <c r="E501" s="286"/>
      <c r="F501" s="286"/>
      <c r="G501" s="39"/>
      <c r="H501" s="39"/>
      <c r="I501" s="347"/>
      <c r="J501" s="347"/>
      <c r="K501" s="347"/>
      <c r="L501" s="347"/>
      <c r="M501" s="347"/>
      <c r="N501" s="161"/>
      <c r="O501" s="237"/>
      <c r="P501" s="237"/>
      <c r="Q501" s="160"/>
      <c r="R501" s="160"/>
      <c r="S501" s="162"/>
      <c r="T501" s="163"/>
      <c r="U501" s="248"/>
      <c r="V501" s="162"/>
      <c r="W501" s="241"/>
      <c r="X501" s="162"/>
      <c r="Y501" s="119"/>
      <c r="Z501" s="320"/>
      <c r="AA501" s="121"/>
    </row>
    <row r="502" spans="1:27" s="14" customFormat="1" ht="17.25" customHeight="1">
      <c r="A502" s="280"/>
      <c r="B502" s="278"/>
      <c r="C502" s="133"/>
      <c r="D502" s="287"/>
      <c r="E502" s="286"/>
      <c r="F502" s="286"/>
      <c r="G502" s="39"/>
      <c r="H502" s="39"/>
      <c r="I502" s="347"/>
      <c r="J502" s="347"/>
      <c r="K502" s="347"/>
      <c r="L502" s="347"/>
      <c r="M502" s="347"/>
      <c r="N502" s="161"/>
      <c r="O502" s="237"/>
      <c r="P502" s="237"/>
      <c r="Q502" s="160"/>
      <c r="R502" s="160"/>
      <c r="S502" s="162"/>
      <c r="T502" s="163"/>
      <c r="U502" s="248"/>
      <c r="V502" s="162"/>
      <c r="W502" s="241"/>
      <c r="X502" s="162"/>
      <c r="Y502" s="119"/>
      <c r="Z502" s="320"/>
      <c r="AA502" s="121"/>
    </row>
    <row r="503" spans="1:27" s="346" customFormat="1" ht="18" customHeight="1">
      <c r="A503" s="334"/>
      <c r="B503" s="335"/>
      <c r="C503" s="336"/>
      <c r="D503" s="337" t="s">
        <v>558</v>
      </c>
      <c r="E503" s="338"/>
      <c r="F503" s="338"/>
      <c r="G503" s="329"/>
      <c r="H503" s="329"/>
      <c r="I503" s="347"/>
      <c r="J503" s="347"/>
      <c r="K503" s="347"/>
      <c r="L503" s="347"/>
      <c r="M503" s="347"/>
      <c r="N503" s="339"/>
      <c r="O503" s="336"/>
      <c r="P503" s="336"/>
      <c r="Q503" s="336"/>
      <c r="R503" s="336"/>
      <c r="S503" s="340"/>
      <c r="T503" s="341"/>
      <c r="U503" s="342"/>
      <c r="V503" s="340"/>
      <c r="W503" s="340"/>
      <c r="X503" s="340"/>
      <c r="Y503" s="343"/>
      <c r="Z503" s="344"/>
      <c r="AA503" s="345"/>
    </row>
    <row r="504" spans="1:27" s="14" customFormat="1" ht="18" customHeight="1">
      <c r="A504" s="372"/>
      <c r="B504" s="363" t="s">
        <v>322</v>
      </c>
      <c r="C504" s="372"/>
      <c r="D504" s="372" t="s">
        <v>548</v>
      </c>
      <c r="E504" s="364" t="s">
        <v>456</v>
      </c>
      <c r="F504" s="365"/>
      <c r="G504" s="39"/>
      <c r="H504" s="39">
        <v>5</v>
      </c>
      <c r="I504" s="347">
        <v>5</v>
      </c>
      <c r="J504" s="347"/>
      <c r="K504" s="347"/>
      <c r="L504" s="347"/>
      <c r="M504" s="347"/>
      <c r="N504" s="161">
        <f>COUNTIF(I504:M504,"&gt;=1")+IF(I504="C1.1",3)+IF(J504="C1.2",3)+IF(K504="C3",5)+IF(I504="C2.1",3)+IF(J504="C2.2",3)+IF(I504="C1",6)+IF(J504="C2",6)+IF(I504="C.1",5)+IF(J504="C.2",5)</f>
        <v>1</v>
      </c>
      <c r="O504" s="237">
        <v>1</v>
      </c>
      <c r="P504" s="237">
        <v>15</v>
      </c>
      <c r="Q504" s="240">
        <f>P504-O504+1</f>
        <v>15</v>
      </c>
      <c r="R504" s="240">
        <f>Q504*N504*S504</f>
        <v>15</v>
      </c>
      <c r="S504" s="162">
        <f>COUNTIF(G504:H504,"&gt;1")</f>
        <v>1</v>
      </c>
      <c r="T504" s="242"/>
      <c r="U504" s="243">
        <f>ROUND(IF(V504="TH",R504*0.75),1)+IF(V504="LT",R504)</f>
        <v>15</v>
      </c>
      <c r="V504" s="241" t="s">
        <v>433</v>
      </c>
      <c r="W504" s="241">
        <v>1</v>
      </c>
      <c r="X504" s="241">
        <f>W504*U504</f>
        <v>15</v>
      </c>
      <c r="Y504" s="119"/>
      <c r="Z504" s="320"/>
      <c r="AA504" s="121"/>
    </row>
    <row r="505" spans="1:27" s="14" customFormat="1" ht="17.25" customHeight="1">
      <c r="A505" s="372"/>
      <c r="B505" s="363" t="s">
        <v>321</v>
      </c>
      <c r="C505" s="372"/>
      <c r="D505" s="372" t="s">
        <v>549</v>
      </c>
      <c r="E505" s="364" t="s">
        <v>456</v>
      </c>
      <c r="F505" s="365"/>
      <c r="G505" s="39">
        <v>4</v>
      </c>
      <c r="H505" s="39"/>
      <c r="I505" s="347">
        <v>5</v>
      </c>
      <c r="J505" s="347"/>
      <c r="K505" s="347"/>
      <c r="L505" s="347"/>
      <c r="M505" s="347"/>
      <c r="N505" s="161">
        <f>COUNTIF(I505:M505,"&gt;=1")+IF(I505="C1.1",3)+IF(J505="C1.2",3)+IF(K505="C3",5)+IF(I505="C2.1",3)+IF(J505="C2.2",3)+IF(I505="C1",6)+IF(J505="C2",6)+IF(I505="C.1",5)+IF(J505="C.2",5)</f>
        <v>1</v>
      </c>
      <c r="O505" s="237">
        <v>1</v>
      </c>
      <c r="P505" s="237">
        <v>15</v>
      </c>
      <c r="Q505" s="240">
        <f>P505-O505+1</f>
        <v>15</v>
      </c>
      <c r="R505" s="240">
        <f>Q505*N505*S505</f>
        <v>15</v>
      </c>
      <c r="S505" s="162">
        <f>COUNTIF(G505:H505,"&gt;1")</f>
        <v>1</v>
      </c>
      <c r="T505" s="242"/>
      <c r="U505" s="243">
        <f>ROUND(IF(V505="TH",R505*0.75),1)+IF(V505="LT",R505)</f>
        <v>15</v>
      </c>
      <c r="V505" s="241" t="s">
        <v>433</v>
      </c>
      <c r="W505" s="241">
        <v>1</v>
      </c>
      <c r="X505" s="241">
        <f>W505*U505</f>
        <v>15</v>
      </c>
      <c r="Y505" s="119"/>
      <c r="Z505" s="320"/>
      <c r="AA505" s="121"/>
    </row>
    <row r="506" spans="1:27" s="14" customFormat="1" ht="18.75" customHeight="1">
      <c r="A506" s="355"/>
      <c r="B506" s="276" t="s">
        <v>409</v>
      </c>
      <c r="C506" s="354">
        <v>1</v>
      </c>
      <c r="D506" s="356" t="s">
        <v>26</v>
      </c>
      <c r="E506" s="356" t="s">
        <v>456</v>
      </c>
      <c r="F506" s="359"/>
      <c r="G506" s="39"/>
      <c r="H506" s="39"/>
      <c r="I506" s="347"/>
      <c r="J506" s="347"/>
      <c r="K506" s="347"/>
      <c r="L506" s="347"/>
      <c r="M506" s="347"/>
      <c r="N506" s="161"/>
      <c r="O506" s="237"/>
      <c r="P506" s="237"/>
      <c r="Q506" s="160"/>
      <c r="R506" s="160"/>
      <c r="S506" s="162"/>
      <c r="T506" s="163"/>
      <c r="U506" s="248"/>
      <c r="V506" s="162"/>
      <c r="W506" s="241"/>
      <c r="X506" s="162"/>
      <c r="Y506" s="119"/>
      <c r="Z506" s="320"/>
      <c r="AA506" s="121"/>
    </row>
    <row r="507" spans="1:27" s="14" customFormat="1" ht="18.75" customHeight="1">
      <c r="A507" s="372"/>
      <c r="B507" s="372"/>
      <c r="C507" s="372"/>
      <c r="D507" s="372"/>
      <c r="E507" s="364"/>
      <c r="F507" s="365"/>
      <c r="G507" s="39"/>
      <c r="H507" s="39"/>
      <c r="I507" s="347"/>
      <c r="J507" s="347"/>
      <c r="K507" s="347"/>
      <c r="L507" s="347"/>
      <c r="M507" s="347"/>
      <c r="N507" s="161"/>
      <c r="O507" s="237"/>
      <c r="P507" s="237"/>
      <c r="Q507" s="160"/>
      <c r="R507" s="160"/>
      <c r="S507" s="162"/>
      <c r="T507" s="163"/>
      <c r="U507" s="248"/>
      <c r="V507" s="162"/>
      <c r="W507" s="241"/>
      <c r="X507" s="162"/>
      <c r="Y507" s="119"/>
      <c r="Z507" s="320"/>
      <c r="AA507" s="121"/>
    </row>
    <row r="508" spans="1:27" s="14" customFormat="1" ht="18.75" customHeight="1">
      <c r="A508" s="372"/>
      <c r="B508" s="372"/>
      <c r="C508" s="372"/>
      <c r="D508" s="372"/>
      <c r="E508" s="364"/>
      <c r="F508" s="365"/>
      <c r="G508" s="39"/>
      <c r="H508" s="39"/>
      <c r="I508" s="347"/>
      <c r="J508" s="347"/>
      <c r="K508" s="347"/>
      <c r="L508" s="347"/>
      <c r="M508" s="347"/>
      <c r="N508" s="161"/>
      <c r="O508" s="237"/>
      <c r="P508" s="237"/>
      <c r="Q508" s="160"/>
      <c r="R508" s="160"/>
      <c r="S508" s="162"/>
      <c r="T508" s="163"/>
      <c r="U508" s="248"/>
      <c r="V508" s="162"/>
      <c r="W508" s="241"/>
      <c r="X508" s="162"/>
      <c r="Y508" s="119"/>
      <c r="Z508" s="320"/>
      <c r="AA508" s="121"/>
    </row>
    <row r="509" spans="1:27" s="14" customFormat="1" ht="18.75" customHeight="1">
      <c r="A509" s="280"/>
      <c r="B509" s="278"/>
      <c r="C509" s="133"/>
      <c r="D509" s="287"/>
      <c r="E509" s="286"/>
      <c r="F509" s="286"/>
      <c r="G509" s="39"/>
      <c r="H509" s="39"/>
      <c r="I509" s="347"/>
      <c r="J509" s="347"/>
      <c r="K509" s="347"/>
      <c r="L509" s="347"/>
      <c r="M509" s="347"/>
      <c r="N509" s="161"/>
      <c r="O509" s="237"/>
      <c r="P509" s="237"/>
      <c r="Q509" s="160"/>
      <c r="R509" s="160"/>
      <c r="S509" s="162"/>
      <c r="T509" s="163"/>
      <c r="U509" s="248"/>
      <c r="V509" s="162"/>
      <c r="W509" s="241"/>
      <c r="X509" s="162"/>
      <c r="Y509" s="119"/>
      <c r="Z509" s="320"/>
      <c r="AA509" s="121"/>
    </row>
    <row r="510" spans="1:27" s="271" customFormat="1" ht="17.25" customHeight="1">
      <c r="A510" s="267"/>
      <c r="B510" s="268"/>
      <c r="C510" s="269">
        <v>2</v>
      </c>
      <c r="D510" s="270" t="s">
        <v>458</v>
      </c>
      <c r="F510" s="274">
        <f t="shared" ref="F510:R510" si="108">SUBTOTAL(9,F2:F509)</f>
        <v>871</v>
      </c>
      <c r="G510" s="274">
        <f t="shared" si="108"/>
        <v>985</v>
      </c>
      <c r="H510" s="274">
        <f t="shared" si="108"/>
        <v>1042</v>
      </c>
      <c r="I510" s="274">
        <f t="shared" si="108"/>
        <v>1603</v>
      </c>
      <c r="J510" s="274">
        <f t="shared" si="108"/>
        <v>1484</v>
      </c>
      <c r="K510" s="274">
        <f t="shared" si="108"/>
        <v>1400</v>
      </c>
      <c r="L510" s="274">
        <f t="shared" si="108"/>
        <v>575</v>
      </c>
      <c r="M510" s="274">
        <f t="shared" si="108"/>
        <v>386</v>
      </c>
      <c r="N510" s="274">
        <f t="shared" si="108"/>
        <v>2062</v>
      </c>
      <c r="O510" s="274">
        <f t="shared" si="108"/>
        <v>3592</v>
      </c>
      <c r="P510" s="274">
        <f t="shared" si="108"/>
        <v>6855</v>
      </c>
      <c r="Q510" s="274">
        <f t="shared" si="108"/>
        <v>3474</v>
      </c>
      <c r="R510" s="274">
        <f t="shared" si="108"/>
        <v>15382</v>
      </c>
      <c r="S510" s="266"/>
      <c r="T510" s="273"/>
      <c r="U510" s="274"/>
      <c r="V510" s="266"/>
      <c r="W510" s="266"/>
      <c r="X510" s="274">
        <f>SUBTOTAL(9,X2:X509)</f>
        <v>14149</v>
      </c>
      <c r="Y510" s="275"/>
    </row>
    <row r="511" spans="1:27" s="265" customFormat="1" ht="12" customHeight="1">
      <c r="A511" s="288"/>
      <c r="B511" s="282" t="s">
        <v>456</v>
      </c>
      <c r="C511" s="289"/>
      <c r="D511" s="290"/>
      <c r="E511" s="291"/>
      <c r="F511" s="291"/>
      <c r="G511" s="39"/>
      <c r="H511" s="39"/>
      <c r="I511" s="347"/>
      <c r="J511" s="347"/>
      <c r="K511" s="347"/>
      <c r="L511" s="347"/>
      <c r="M511" s="347"/>
      <c r="N511" s="161">
        <f t="shared" ref="N511:N547" si="109">COUNTIF(I511:M511,"&gt;=1")+IF(I511="C1.1",3)+IF(J511="C1.2",3)+IF(K511="C3",5)+IF(I511="C2.1",3)+IF(J511="C2.2",3)+IF(I511="C1",6)+IF(J511="C2",6)+IF(I511="C.1",5)+IF(J511="C.2",5)</f>
        <v>0</v>
      </c>
      <c r="O511" s="237"/>
      <c r="P511" s="237"/>
      <c r="Q511" s="258"/>
      <c r="R511" s="258"/>
      <c r="S511" s="260"/>
      <c r="T511" s="261"/>
      <c r="U511" s="262"/>
      <c r="V511" s="260"/>
      <c r="W511" s="241">
        <v>1</v>
      </c>
      <c r="X511" s="260"/>
      <c r="Y511" s="263"/>
      <c r="Z511" s="264"/>
      <c r="AA511" s="259"/>
    </row>
    <row r="512" spans="1:27" s="14" customFormat="1" ht="18.75" customHeight="1">
      <c r="A512" s="280" t="s">
        <v>457</v>
      </c>
      <c r="B512" s="357" t="s">
        <v>607</v>
      </c>
      <c r="C512" s="133">
        <v>2</v>
      </c>
      <c r="D512" s="287" t="s">
        <v>48</v>
      </c>
      <c r="E512" s="286" t="s">
        <v>456</v>
      </c>
      <c r="F512" s="286"/>
      <c r="G512" s="39">
        <v>5</v>
      </c>
      <c r="H512" s="39"/>
      <c r="I512" s="347">
        <v>2</v>
      </c>
      <c r="J512" s="347"/>
      <c r="K512" s="347"/>
      <c r="L512" s="347"/>
      <c r="M512" s="347"/>
      <c r="N512" s="161">
        <f t="shared" si="109"/>
        <v>1</v>
      </c>
      <c r="O512" s="237">
        <v>20</v>
      </c>
      <c r="P512" s="237">
        <v>33</v>
      </c>
      <c r="Q512" s="160">
        <f>P512-O512+1+IF(O512=20,-3)</f>
        <v>11</v>
      </c>
      <c r="R512" s="160">
        <f t="shared" ref="R512:R547" si="110">Q512*N512*S512</f>
        <v>11</v>
      </c>
      <c r="S512" s="162">
        <f t="shared" ref="S512:S547" si="111">COUNTIF(G512:H512,"&gt;1")</f>
        <v>1</v>
      </c>
      <c r="T512" s="163"/>
      <c r="U512" s="248">
        <f t="shared" ref="U512:U547" si="112">ROUND(IF(V512="TH",R512*0.75),1)+IF(V512="LT",R512)</f>
        <v>11</v>
      </c>
      <c r="V512" s="162" t="s">
        <v>433</v>
      </c>
      <c r="W512" s="241">
        <v>1</v>
      </c>
      <c r="X512" s="162">
        <f>W512*U512</f>
        <v>11</v>
      </c>
      <c r="Y512" s="119"/>
      <c r="Z512" s="320">
        <f>Y576+X608</f>
        <v>15024.999999999996</v>
      </c>
      <c r="AA512" s="121"/>
    </row>
    <row r="513" spans="1:27" s="14" customFormat="1" ht="18.75" customHeight="1">
      <c r="A513" s="280"/>
      <c r="B513" s="287" t="s">
        <v>721</v>
      </c>
      <c r="C513" s="287"/>
      <c r="D513" s="287" t="s">
        <v>639</v>
      </c>
      <c r="E513" s="286" t="s">
        <v>456</v>
      </c>
      <c r="F513" s="286"/>
      <c r="G513" s="39">
        <v>4</v>
      </c>
      <c r="H513" s="39"/>
      <c r="I513" s="347">
        <v>10</v>
      </c>
      <c r="J513" s="347"/>
      <c r="K513" s="347"/>
      <c r="L513" s="347"/>
      <c r="M513" s="347"/>
      <c r="N513" s="161">
        <f>COUNTIF(I513:M513,"&gt;=1")+IF(I513="C1.1",3)+IF(J513="C1.2",3)+IF(K513="C3",5)+IF(I513="C2.1",3)+IF(J513="C2.2",3)+IF(I513="C1",6)+IF(J513="C2",6)+IF(I513="C.1",5)+IF(J513="C.2",5)+IF(J513="C1",6)+IF(I513="C2",6)</f>
        <v>1</v>
      </c>
      <c r="O513" s="237">
        <v>11</v>
      </c>
      <c r="P513" s="237">
        <v>28</v>
      </c>
      <c r="Q513" s="160">
        <f>P513-O513+1+IF(O513=20,-3)</f>
        <v>18</v>
      </c>
      <c r="R513" s="160">
        <f t="shared" si="110"/>
        <v>18</v>
      </c>
      <c r="S513" s="162">
        <f>COUNTIF(G513:H513,"&gt;1")</f>
        <v>1</v>
      </c>
      <c r="T513" s="163"/>
      <c r="U513" s="248">
        <f t="shared" si="112"/>
        <v>18</v>
      </c>
      <c r="V513" s="162" t="s">
        <v>433</v>
      </c>
      <c r="W513" s="241">
        <v>1</v>
      </c>
      <c r="X513" s="162">
        <f t="shared" ref="X513:X547" si="113">W513*U513</f>
        <v>18</v>
      </c>
      <c r="Y513" s="119"/>
      <c r="Z513" s="321"/>
      <c r="AA513" s="121"/>
    </row>
    <row r="514" spans="1:27" s="14" customFormat="1" ht="18.75" customHeight="1">
      <c r="A514" s="280"/>
      <c r="B514" s="287" t="s">
        <v>723</v>
      </c>
      <c r="C514" s="287"/>
      <c r="D514" s="287" t="s">
        <v>23</v>
      </c>
      <c r="E514" s="286" t="s">
        <v>456</v>
      </c>
      <c r="F514" s="286"/>
      <c r="G514" s="39"/>
      <c r="H514" s="39">
        <v>3</v>
      </c>
      <c r="I514" s="347">
        <v>10</v>
      </c>
      <c r="J514" s="347"/>
      <c r="K514" s="347"/>
      <c r="L514" s="347"/>
      <c r="M514" s="347"/>
      <c r="N514" s="161">
        <f>COUNTIF(I514:M514,"&gt;=1")+IF(I514="C1.1",3)+IF(J514="C1.2",3)+IF(K514="C3",5)+IF(I514="C2.1",3)+IF(J514="C2.2",3)+IF(I514="C1",6)+IF(J514="C2",6)+IF(I514="C.1",5)+IF(J514="C.2",5)+IF(J514="C1",6)+IF(I514="C2",6)</f>
        <v>1</v>
      </c>
      <c r="O514" s="237">
        <v>20</v>
      </c>
      <c r="P514" s="237">
        <v>32</v>
      </c>
      <c r="Q514" s="160">
        <f>P514-O514+1+IF(O514=20,-3)</f>
        <v>10</v>
      </c>
      <c r="R514" s="160">
        <f t="shared" si="110"/>
        <v>10</v>
      </c>
      <c r="S514" s="162">
        <f t="shared" si="111"/>
        <v>1</v>
      </c>
      <c r="T514" s="163"/>
      <c r="U514" s="248">
        <f t="shared" si="112"/>
        <v>10</v>
      </c>
      <c r="V514" s="162" t="s">
        <v>433</v>
      </c>
      <c r="W514" s="241">
        <v>1</v>
      </c>
      <c r="X514" s="162">
        <f t="shared" si="113"/>
        <v>10</v>
      </c>
      <c r="Y514" s="119"/>
      <c r="Z514" s="320">
        <f>X608+Y595</f>
        <v>15086.299999999996</v>
      </c>
      <c r="AA514" s="121"/>
    </row>
    <row r="515" spans="1:27" s="14" customFormat="1" ht="18.75" customHeight="1">
      <c r="A515" s="280"/>
      <c r="B515" s="287" t="s">
        <v>719</v>
      </c>
      <c r="C515" s="287"/>
      <c r="D515" s="287" t="s">
        <v>43</v>
      </c>
      <c r="E515" s="286" t="s">
        <v>456</v>
      </c>
      <c r="F515" s="286"/>
      <c r="G515" s="302">
        <v>4</v>
      </c>
      <c r="H515" s="39"/>
      <c r="I515" s="347">
        <v>4</v>
      </c>
      <c r="J515" s="347"/>
      <c r="K515" s="347"/>
      <c r="L515" s="347"/>
      <c r="M515" s="347"/>
      <c r="N515" s="161">
        <f t="shared" si="109"/>
        <v>1</v>
      </c>
      <c r="O515" s="237">
        <v>20</v>
      </c>
      <c r="P515" s="237">
        <v>33</v>
      </c>
      <c r="Q515" s="160">
        <f>P515-O515+1+IF(O515=20,-3)</f>
        <v>11</v>
      </c>
      <c r="R515" s="160">
        <f t="shared" si="110"/>
        <v>11</v>
      </c>
      <c r="S515" s="162">
        <f t="shared" si="111"/>
        <v>1</v>
      </c>
      <c r="T515" s="163"/>
      <c r="U515" s="248">
        <f t="shared" si="112"/>
        <v>11</v>
      </c>
      <c r="V515" s="162" t="s">
        <v>433</v>
      </c>
      <c r="W515" s="241">
        <v>1</v>
      </c>
      <c r="X515" s="162">
        <f t="shared" si="113"/>
        <v>11</v>
      </c>
      <c r="Y515" s="119"/>
      <c r="Z515" s="320">
        <f>Y575+X608</f>
        <v>14857.499999999996</v>
      </c>
      <c r="AA515" s="121"/>
    </row>
    <row r="516" spans="1:27" s="14" customFormat="1" ht="18.75" customHeight="1">
      <c r="A516" s="280"/>
      <c r="B516" s="287"/>
      <c r="C516" s="287"/>
      <c r="D516" s="287"/>
      <c r="E516" s="286" t="s">
        <v>456</v>
      </c>
      <c r="F516" s="286"/>
      <c r="G516" s="39"/>
      <c r="H516" s="39"/>
      <c r="I516" s="347"/>
      <c r="J516" s="347"/>
      <c r="K516" s="347"/>
      <c r="L516" s="347"/>
      <c r="M516" s="347"/>
      <c r="N516" s="161">
        <f t="shared" si="109"/>
        <v>0</v>
      </c>
      <c r="O516" s="237">
        <v>20</v>
      </c>
      <c r="P516" s="237">
        <v>33</v>
      </c>
      <c r="Q516" s="160">
        <f>P516-O516+1+IF(O516=20,-3)+IF(P516&gt;41,-2)</f>
        <v>11</v>
      </c>
      <c r="R516" s="160">
        <f t="shared" si="110"/>
        <v>0</v>
      </c>
      <c r="S516" s="162">
        <f t="shared" si="111"/>
        <v>0</v>
      </c>
      <c r="T516" s="163"/>
      <c r="U516" s="248">
        <f t="shared" si="112"/>
        <v>0</v>
      </c>
      <c r="V516" s="162" t="s">
        <v>433</v>
      </c>
      <c r="W516" s="241">
        <v>1</v>
      </c>
      <c r="X516" s="162">
        <f t="shared" si="113"/>
        <v>0</v>
      </c>
      <c r="Y516" s="119"/>
      <c r="Z516" s="320">
        <f>Y591+X608</f>
        <v>15099.099999999997</v>
      </c>
      <c r="AA516" s="121"/>
    </row>
    <row r="517" spans="1:27" s="14" customFormat="1" ht="18.75" customHeight="1">
      <c r="A517" s="280"/>
      <c r="B517" s="287"/>
      <c r="C517" s="287"/>
      <c r="D517" s="287"/>
      <c r="E517" s="286" t="s">
        <v>456</v>
      </c>
      <c r="F517" s="286"/>
      <c r="G517" s="302"/>
      <c r="H517" s="302"/>
      <c r="I517" s="347"/>
      <c r="J517" s="347"/>
      <c r="K517" s="347"/>
      <c r="L517" s="347"/>
      <c r="M517" s="347"/>
      <c r="N517" s="161">
        <f t="shared" si="109"/>
        <v>0</v>
      </c>
      <c r="O517" s="237">
        <v>20</v>
      </c>
      <c r="P517" s="237">
        <v>27</v>
      </c>
      <c r="Q517" s="160">
        <f>P517-O517+1+IF(O517=20,-3)+IF(P517&gt;41,-2)</f>
        <v>5</v>
      </c>
      <c r="R517" s="160">
        <f t="shared" si="110"/>
        <v>0</v>
      </c>
      <c r="S517" s="162">
        <f t="shared" si="111"/>
        <v>0</v>
      </c>
      <c r="T517" s="163"/>
      <c r="U517" s="248">
        <f t="shared" si="112"/>
        <v>0</v>
      </c>
      <c r="V517" s="162" t="s">
        <v>433</v>
      </c>
      <c r="W517" s="241">
        <v>1</v>
      </c>
      <c r="X517" s="162">
        <f t="shared" si="113"/>
        <v>0</v>
      </c>
      <c r="Y517" s="119"/>
      <c r="Z517" s="320">
        <f>Y596+X608</f>
        <v>15047.199999999997</v>
      </c>
      <c r="AA517" s="121"/>
    </row>
    <row r="518" spans="1:27" s="14" customFormat="1" ht="18.75" customHeight="1">
      <c r="A518" s="280"/>
      <c r="B518" s="287"/>
      <c r="C518" s="287"/>
      <c r="D518" s="287"/>
      <c r="E518" s="286" t="s">
        <v>456</v>
      </c>
      <c r="F518" s="286"/>
      <c r="G518" s="39"/>
      <c r="H518" s="39"/>
      <c r="I518" s="347"/>
      <c r="J518" s="347"/>
      <c r="K518" s="347"/>
      <c r="L518" s="347"/>
      <c r="M518" s="347"/>
      <c r="N518" s="161">
        <f t="shared" si="109"/>
        <v>0</v>
      </c>
      <c r="O518" s="237">
        <v>20</v>
      </c>
      <c r="P518" s="237">
        <v>27</v>
      </c>
      <c r="Q518" s="160">
        <f>P518-O518+1+IF(O518=20,-3)</f>
        <v>5</v>
      </c>
      <c r="R518" s="160">
        <f t="shared" si="110"/>
        <v>0</v>
      </c>
      <c r="S518" s="162">
        <f t="shared" si="111"/>
        <v>0</v>
      </c>
      <c r="T518" s="163"/>
      <c r="U518" s="248">
        <f t="shared" si="112"/>
        <v>0</v>
      </c>
      <c r="V518" s="162" t="s">
        <v>433</v>
      </c>
      <c r="W518" s="241">
        <v>1</v>
      </c>
      <c r="X518" s="162">
        <f t="shared" si="113"/>
        <v>0</v>
      </c>
      <c r="Y518" s="119"/>
      <c r="Z518" s="320">
        <f>Y590+X608</f>
        <v>15029.799999999996</v>
      </c>
      <c r="AA518" s="121"/>
    </row>
    <row r="519" spans="1:27" s="14" customFormat="1" ht="18.75" customHeight="1">
      <c r="A519" s="280"/>
      <c r="B519" s="278" t="s">
        <v>201</v>
      </c>
      <c r="C519" s="133">
        <v>2</v>
      </c>
      <c r="D519" s="279" t="s">
        <v>59</v>
      </c>
      <c r="E519" s="286" t="s">
        <v>456</v>
      </c>
      <c r="F519" s="286"/>
      <c r="G519" s="39">
        <v>6</v>
      </c>
      <c r="H519" s="39"/>
      <c r="I519" s="347">
        <v>5</v>
      </c>
      <c r="J519" s="347"/>
      <c r="K519" s="347"/>
      <c r="L519" s="347"/>
      <c r="M519" s="347"/>
      <c r="N519" s="161">
        <f t="shared" si="109"/>
        <v>1</v>
      </c>
      <c r="O519" s="237">
        <v>20</v>
      </c>
      <c r="P519" s="237">
        <v>33</v>
      </c>
      <c r="Q519" s="160">
        <f>P519-O519+1+IF(O519=20,-3)</f>
        <v>11</v>
      </c>
      <c r="R519" s="160">
        <f t="shared" si="110"/>
        <v>11</v>
      </c>
      <c r="S519" s="162">
        <f t="shared" si="111"/>
        <v>1</v>
      </c>
      <c r="T519" s="163"/>
      <c r="U519" s="248">
        <f t="shared" si="112"/>
        <v>11</v>
      </c>
      <c r="V519" s="162" t="s">
        <v>433</v>
      </c>
      <c r="W519" s="241">
        <v>1</v>
      </c>
      <c r="X519" s="162">
        <f t="shared" si="113"/>
        <v>11</v>
      </c>
      <c r="Y519" s="119"/>
      <c r="Z519" s="320">
        <f>Y579+X608</f>
        <v>14982.999999999996</v>
      </c>
      <c r="AA519" s="121"/>
    </row>
    <row r="520" spans="1:27" s="14" customFormat="1" ht="18.75" customHeight="1">
      <c r="A520" s="280"/>
      <c r="B520" s="285" t="s">
        <v>440</v>
      </c>
      <c r="C520" s="133">
        <v>2</v>
      </c>
      <c r="D520" s="287" t="s">
        <v>468</v>
      </c>
      <c r="E520" s="286" t="s">
        <v>456</v>
      </c>
      <c r="F520" s="286"/>
      <c r="G520" s="39">
        <v>4</v>
      </c>
      <c r="H520" s="39"/>
      <c r="I520" s="347">
        <v>5</v>
      </c>
      <c r="J520" s="347"/>
      <c r="K520" s="347"/>
      <c r="L520" s="347"/>
      <c r="M520" s="347"/>
      <c r="N520" s="161">
        <f t="shared" si="109"/>
        <v>1</v>
      </c>
      <c r="O520" s="237">
        <v>25</v>
      </c>
      <c r="P520" s="237">
        <v>34</v>
      </c>
      <c r="Q520" s="160">
        <f t="shared" ref="Q520:Q547" si="114">P520-O520+1</f>
        <v>10</v>
      </c>
      <c r="R520" s="160">
        <f t="shared" si="110"/>
        <v>10</v>
      </c>
      <c r="S520" s="162">
        <f t="shared" si="111"/>
        <v>1</v>
      </c>
      <c r="T520" s="163"/>
      <c r="U520" s="248">
        <f t="shared" si="112"/>
        <v>7.5</v>
      </c>
      <c r="V520" s="162" t="s">
        <v>434</v>
      </c>
      <c r="W520" s="241">
        <v>1</v>
      </c>
      <c r="X520" s="162">
        <f t="shared" si="113"/>
        <v>7.5</v>
      </c>
      <c r="Y520" s="119"/>
      <c r="Z520" s="321"/>
      <c r="AA520" s="121"/>
    </row>
    <row r="521" spans="1:27" s="14" customFormat="1" ht="18.75" customHeight="1">
      <c r="A521" s="280"/>
      <c r="B521" s="285" t="s">
        <v>401</v>
      </c>
      <c r="C521" s="133">
        <v>2</v>
      </c>
      <c r="D521" s="287" t="s">
        <v>474</v>
      </c>
      <c r="E521" s="286" t="s">
        <v>456</v>
      </c>
      <c r="F521" s="286"/>
      <c r="G521" s="39">
        <v>6</v>
      </c>
      <c r="H521" s="39"/>
      <c r="I521" s="347">
        <v>5</v>
      </c>
      <c r="J521" s="347"/>
      <c r="K521" s="347"/>
      <c r="L521" s="347"/>
      <c r="M521" s="347"/>
      <c r="N521" s="161">
        <f t="shared" si="109"/>
        <v>1</v>
      </c>
      <c r="O521" s="237">
        <v>25</v>
      </c>
      <c r="P521" s="237">
        <v>39</v>
      </c>
      <c r="Q521" s="160">
        <f t="shared" si="114"/>
        <v>15</v>
      </c>
      <c r="R521" s="160">
        <f t="shared" si="110"/>
        <v>15</v>
      </c>
      <c r="S521" s="162">
        <f t="shared" si="111"/>
        <v>1</v>
      </c>
      <c r="T521" s="163"/>
      <c r="U521" s="248">
        <f t="shared" si="112"/>
        <v>11.3</v>
      </c>
      <c r="V521" s="162" t="s">
        <v>434</v>
      </c>
      <c r="W521" s="241">
        <v>1</v>
      </c>
      <c r="X521" s="162">
        <f t="shared" si="113"/>
        <v>11.3</v>
      </c>
      <c r="Y521" s="119"/>
      <c r="Z521" s="321"/>
      <c r="AA521" s="121"/>
    </row>
    <row r="522" spans="1:27" s="14" customFormat="1" ht="18.75" customHeight="1">
      <c r="A522" s="280"/>
      <c r="B522" s="285" t="s">
        <v>400</v>
      </c>
      <c r="C522" s="133">
        <v>2</v>
      </c>
      <c r="D522" s="287" t="s">
        <v>45</v>
      </c>
      <c r="E522" s="286" t="s">
        <v>456</v>
      </c>
      <c r="F522" s="286"/>
      <c r="G522" s="39">
        <v>4</v>
      </c>
      <c r="H522" s="39"/>
      <c r="I522" s="347">
        <v>5</v>
      </c>
      <c r="J522" s="347"/>
      <c r="K522" s="347"/>
      <c r="L522" s="347"/>
      <c r="M522" s="347"/>
      <c r="N522" s="161">
        <f t="shared" si="109"/>
        <v>1</v>
      </c>
      <c r="O522" s="237">
        <v>25</v>
      </c>
      <c r="P522" s="237">
        <v>39</v>
      </c>
      <c r="Q522" s="160">
        <f t="shared" si="114"/>
        <v>15</v>
      </c>
      <c r="R522" s="160">
        <f t="shared" si="110"/>
        <v>15</v>
      </c>
      <c r="S522" s="162">
        <f t="shared" si="111"/>
        <v>1</v>
      </c>
      <c r="T522" s="163"/>
      <c r="U522" s="248">
        <f t="shared" si="112"/>
        <v>15</v>
      </c>
      <c r="V522" s="162" t="s">
        <v>433</v>
      </c>
      <c r="W522" s="241">
        <v>1</v>
      </c>
      <c r="X522" s="162">
        <f t="shared" si="113"/>
        <v>15</v>
      </c>
      <c r="Y522" s="119"/>
      <c r="Z522" s="320">
        <f>Y605+X608</f>
        <v>15060.299999999996</v>
      </c>
      <c r="AA522" s="121"/>
    </row>
    <row r="523" spans="1:27" s="14" customFormat="1" ht="18.75" customHeight="1">
      <c r="A523" s="280"/>
      <c r="B523" s="285" t="s">
        <v>399</v>
      </c>
      <c r="C523" s="133">
        <v>2</v>
      </c>
      <c r="D523" s="287" t="s">
        <v>39</v>
      </c>
      <c r="E523" s="286" t="s">
        <v>456</v>
      </c>
      <c r="F523" s="286"/>
      <c r="G523" s="39">
        <v>2</v>
      </c>
      <c r="H523" s="39"/>
      <c r="I523" s="347">
        <v>5</v>
      </c>
      <c r="J523" s="347"/>
      <c r="K523" s="347"/>
      <c r="L523" s="347"/>
      <c r="M523" s="347"/>
      <c r="N523" s="161">
        <f t="shared" si="109"/>
        <v>1</v>
      </c>
      <c r="O523" s="237">
        <v>25</v>
      </c>
      <c r="P523" s="237">
        <v>39</v>
      </c>
      <c r="Q523" s="160">
        <f t="shared" si="114"/>
        <v>15</v>
      </c>
      <c r="R523" s="160">
        <f t="shared" si="110"/>
        <v>15</v>
      </c>
      <c r="S523" s="162">
        <f t="shared" si="111"/>
        <v>1</v>
      </c>
      <c r="T523" s="163"/>
      <c r="U523" s="248">
        <f t="shared" si="112"/>
        <v>15</v>
      </c>
      <c r="V523" s="162" t="s">
        <v>433</v>
      </c>
      <c r="W523" s="241">
        <v>1</v>
      </c>
      <c r="X523" s="162">
        <f t="shared" si="113"/>
        <v>15</v>
      </c>
      <c r="Y523" s="119"/>
      <c r="Z523" s="320">
        <f>Y598+X608</f>
        <v>15032.749999999996</v>
      </c>
      <c r="AA523" s="121"/>
    </row>
    <row r="524" spans="1:27" s="14" customFormat="1" ht="18.75" customHeight="1">
      <c r="A524" s="280"/>
      <c r="B524" s="285" t="s">
        <v>402</v>
      </c>
      <c r="C524" s="133">
        <v>2</v>
      </c>
      <c r="D524" s="287" t="s">
        <v>469</v>
      </c>
      <c r="E524" s="286" t="s">
        <v>456</v>
      </c>
      <c r="F524" s="286"/>
      <c r="G524" s="39">
        <v>6</v>
      </c>
      <c r="H524" s="39"/>
      <c r="I524" s="347">
        <v>4</v>
      </c>
      <c r="J524" s="347"/>
      <c r="K524" s="347"/>
      <c r="L524" s="347"/>
      <c r="M524" s="347"/>
      <c r="N524" s="161">
        <f t="shared" si="109"/>
        <v>1</v>
      </c>
      <c r="O524" s="237">
        <v>25</v>
      </c>
      <c r="P524" s="237">
        <v>39</v>
      </c>
      <c r="Q524" s="160">
        <f t="shared" si="114"/>
        <v>15</v>
      </c>
      <c r="R524" s="160">
        <f t="shared" si="110"/>
        <v>15</v>
      </c>
      <c r="S524" s="162">
        <f t="shared" si="111"/>
        <v>1</v>
      </c>
      <c r="T524" s="163"/>
      <c r="U524" s="248">
        <f t="shared" si="112"/>
        <v>11.3</v>
      </c>
      <c r="V524" s="162" t="s">
        <v>434</v>
      </c>
      <c r="W524" s="241">
        <v>1</v>
      </c>
      <c r="X524" s="162">
        <f t="shared" si="113"/>
        <v>11.3</v>
      </c>
      <c r="Y524" s="119"/>
      <c r="Z524" s="321"/>
      <c r="AA524" s="121"/>
    </row>
    <row r="525" spans="1:27" s="14" customFormat="1" ht="18.75" customHeight="1">
      <c r="A525" s="280"/>
      <c r="B525" s="285" t="s">
        <v>403</v>
      </c>
      <c r="C525" s="133">
        <v>2</v>
      </c>
      <c r="D525" s="287" t="s">
        <v>38</v>
      </c>
      <c r="E525" s="286" t="s">
        <v>456</v>
      </c>
      <c r="F525" s="286"/>
      <c r="G525" s="39"/>
      <c r="H525" s="39">
        <v>3</v>
      </c>
      <c r="I525" s="347">
        <v>3</v>
      </c>
      <c r="J525" s="347"/>
      <c r="K525" s="347"/>
      <c r="L525" s="347"/>
      <c r="M525" s="347"/>
      <c r="N525" s="161">
        <f t="shared" si="109"/>
        <v>1</v>
      </c>
      <c r="O525" s="237">
        <v>25</v>
      </c>
      <c r="P525" s="237">
        <v>39</v>
      </c>
      <c r="Q525" s="160">
        <f t="shared" si="114"/>
        <v>15</v>
      </c>
      <c r="R525" s="160">
        <f t="shared" si="110"/>
        <v>15</v>
      </c>
      <c r="S525" s="162">
        <f t="shared" si="111"/>
        <v>1</v>
      </c>
      <c r="T525" s="163"/>
      <c r="U525" s="248">
        <f t="shared" si="112"/>
        <v>15</v>
      </c>
      <c r="V525" s="162" t="s">
        <v>433</v>
      </c>
      <c r="W525" s="241">
        <v>1</v>
      </c>
      <c r="X525" s="162">
        <f t="shared" si="113"/>
        <v>15</v>
      </c>
      <c r="Y525" s="119"/>
      <c r="Z525" s="320">
        <f>Y587+X608</f>
        <v>15058.999999999996</v>
      </c>
      <c r="AA525" s="121"/>
    </row>
    <row r="526" spans="1:27" s="14" customFormat="1" ht="18.75" customHeight="1">
      <c r="A526" s="280"/>
      <c r="B526" s="285" t="s">
        <v>404</v>
      </c>
      <c r="C526" s="133">
        <v>2</v>
      </c>
      <c r="D526" s="287" t="s">
        <v>470</v>
      </c>
      <c r="E526" s="286" t="s">
        <v>456</v>
      </c>
      <c r="F526" s="286"/>
      <c r="G526" s="39">
        <v>4</v>
      </c>
      <c r="H526" s="39"/>
      <c r="I526" s="347">
        <v>3</v>
      </c>
      <c r="J526" s="347"/>
      <c r="K526" s="347"/>
      <c r="L526" s="347"/>
      <c r="M526" s="347"/>
      <c r="N526" s="161">
        <f t="shared" si="109"/>
        <v>1</v>
      </c>
      <c r="O526" s="237">
        <v>25</v>
      </c>
      <c r="P526" s="237">
        <v>39</v>
      </c>
      <c r="Q526" s="160">
        <f t="shared" si="114"/>
        <v>15</v>
      </c>
      <c r="R526" s="160">
        <f t="shared" si="110"/>
        <v>15</v>
      </c>
      <c r="S526" s="162">
        <f t="shared" si="111"/>
        <v>1</v>
      </c>
      <c r="T526" s="163"/>
      <c r="U526" s="248">
        <f t="shared" si="112"/>
        <v>11.3</v>
      </c>
      <c r="V526" s="162" t="s">
        <v>434</v>
      </c>
      <c r="W526" s="241">
        <v>1</v>
      </c>
      <c r="X526" s="162">
        <f t="shared" si="113"/>
        <v>11.3</v>
      </c>
      <c r="Y526" s="119"/>
      <c r="Z526" s="321"/>
      <c r="AA526" s="121"/>
    </row>
    <row r="527" spans="1:27" s="14" customFormat="1" ht="18.75" customHeight="1">
      <c r="A527" s="280"/>
      <c r="B527" s="285" t="s">
        <v>405</v>
      </c>
      <c r="C527" s="133">
        <v>2</v>
      </c>
      <c r="D527" s="279" t="s">
        <v>23</v>
      </c>
      <c r="E527" s="286" t="s">
        <v>456</v>
      </c>
      <c r="F527" s="286"/>
      <c r="G527" s="39"/>
      <c r="H527" s="39"/>
      <c r="I527" s="347"/>
      <c r="J527" s="347"/>
      <c r="K527" s="347"/>
      <c r="L527" s="347"/>
      <c r="M527" s="347"/>
      <c r="N527" s="161">
        <f t="shared" si="109"/>
        <v>0</v>
      </c>
      <c r="O527" s="237">
        <v>1</v>
      </c>
      <c r="P527" s="237">
        <v>15</v>
      </c>
      <c r="Q527" s="160">
        <f t="shared" si="114"/>
        <v>15</v>
      </c>
      <c r="R527" s="160">
        <f t="shared" si="110"/>
        <v>0</v>
      </c>
      <c r="S527" s="162">
        <f t="shared" si="111"/>
        <v>0</v>
      </c>
      <c r="T527" s="163"/>
      <c r="U527" s="248">
        <f t="shared" si="112"/>
        <v>0</v>
      </c>
      <c r="V527" s="162" t="s">
        <v>433</v>
      </c>
      <c r="W527" s="241">
        <v>1</v>
      </c>
      <c r="X527" s="162">
        <f t="shared" si="113"/>
        <v>0</v>
      </c>
      <c r="Y527" s="119"/>
      <c r="Z527" s="321"/>
      <c r="AA527" s="121"/>
    </row>
    <row r="528" spans="1:27" s="14" customFormat="1" ht="18.75" customHeight="1">
      <c r="A528" s="280"/>
      <c r="B528" s="285" t="s">
        <v>406</v>
      </c>
      <c r="C528" s="133">
        <v>2</v>
      </c>
      <c r="D528" s="287" t="s">
        <v>471</v>
      </c>
      <c r="E528" s="286" t="s">
        <v>456</v>
      </c>
      <c r="F528" s="286"/>
      <c r="G528" s="39">
        <v>6</v>
      </c>
      <c r="H528" s="39"/>
      <c r="I528" s="347">
        <v>4</v>
      </c>
      <c r="J528" s="347"/>
      <c r="K528" s="347"/>
      <c r="L528" s="347"/>
      <c r="M528" s="347"/>
      <c r="N528" s="161">
        <f t="shared" si="109"/>
        <v>1</v>
      </c>
      <c r="O528" s="237">
        <v>25</v>
      </c>
      <c r="P528" s="237">
        <v>29</v>
      </c>
      <c r="Q528" s="160">
        <f t="shared" si="114"/>
        <v>5</v>
      </c>
      <c r="R528" s="160">
        <f t="shared" si="110"/>
        <v>5</v>
      </c>
      <c r="S528" s="162">
        <f t="shared" si="111"/>
        <v>1</v>
      </c>
      <c r="T528" s="163"/>
      <c r="U528" s="248">
        <f t="shared" si="112"/>
        <v>0</v>
      </c>
      <c r="V528" s="162"/>
      <c r="W528" s="241">
        <v>1</v>
      </c>
      <c r="X528" s="162">
        <f t="shared" si="113"/>
        <v>0</v>
      </c>
      <c r="Y528" s="119"/>
      <c r="Z528" s="320">
        <f>Y582+X608</f>
        <v>15005.299999999996</v>
      </c>
      <c r="AA528" s="121"/>
    </row>
    <row r="529" spans="1:27" s="14" customFormat="1" ht="18.75" customHeight="1">
      <c r="A529" s="280"/>
      <c r="B529" s="285" t="s">
        <v>441</v>
      </c>
      <c r="C529" s="133">
        <v>2</v>
      </c>
      <c r="D529" s="287" t="s">
        <v>472</v>
      </c>
      <c r="E529" s="286" t="s">
        <v>456</v>
      </c>
      <c r="F529" s="286"/>
      <c r="G529" s="39">
        <v>4</v>
      </c>
      <c r="H529" s="39"/>
      <c r="I529" s="347">
        <v>5</v>
      </c>
      <c r="J529" s="347"/>
      <c r="K529" s="347"/>
      <c r="L529" s="347"/>
      <c r="M529" s="347"/>
      <c r="N529" s="161">
        <f t="shared" si="109"/>
        <v>1</v>
      </c>
      <c r="O529" s="237">
        <v>25</v>
      </c>
      <c r="P529" s="237">
        <v>39</v>
      </c>
      <c r="Q529" s="160">
        <f t="shared" si="114"/>
        <v>15</v>
      </c>
      <c r="R529" s="160">
        <f t="shared" si="110"/>
        <v>15</v>
      </c>
      <c r="S529" s="162">
        <f t="shared" si="111"/>
        <v>1</v>
      </c>
      <c r="T529" s="163"/>
      <c r="U529" s="248">
        <f t="shared" si="112"/>
        <v>11.3</v>
      </c>
      <c r="V529" s="162" t="s">
        <v>434</v>
      </c>
      <c r="W529" s="241">
        <v>1</v>
      </c>
      <c r="X529" s="162">
        <f t="shared" si="113"/>
        <v>11.3</v>
      </c>
      <c r="Y529" s="119"/>
      <c r="Z529" s="321"/>
      <c r="AA529" s="121"/>
    </row>
    <row r="530" spans="1:27" s="14" customFormat="1" ht="18.75" customHeight="1">
      <c r="A530" s="280"/>
      <c r="B530" s="285" t="s">
        <v>408</v>
      </c>
      <c r="C530" s="133">
        <v>2</v>
      </c>
      <c r="D530" s="287" t="s">
        <v>473</v>
      </c>
      <c r="E530" s="286" t="s">
        <v>456</v>
      </c>
      <c r="F530" s="286"/>
      <c r="G530" s="39">
        <v>3</v>
      </c>
      <c r="H530" s="39"/>
      <c r="I530" s="347">
        <v>5</v>
      </c>
      <c r="J530" s="347"/>
      <c r="K530" s="347"/>
      <c r="L530" s="347"/>
      <c r="M530" s="347"/>
      <c r="N530" s="161">
        <f t="shared" si="109"/>
        <v>1</v>
      </c>
      <c r="O530" s="237">
        <v>25</v>
      </c>
      <c r="P530" s="237">
        <v>39</v>
      </c>
      <c r="Q530" s="160">
        <f t="shared" si="114"/>
        <v>15</v>
      </c>
      <c r="R530" s="160">
        <f t="shared" si="110"/>
        <v>15</v>
      </c>
      <c r="S530" s="162">
        <f t="shared" si="111"/>
        <v>1</v>
      </c>
      <c r="T530" s="163"/>
      <c r="U530" s="248">
        <f t="shared" si="112"/>
        <v>11.3</v>
      </c>
      <c r="V530" s="162" t="s">
        <v>434</v>
      </c>
      <c r="W530" s="241">
        <v>1</v>
      </c>
      <c r="X530" s="162">
        <f t="shared" si="113"/>
        <v>11.3</v>
      </c>
      <c r="Y530" s="119"/>
      <c r="Z530" s="321"/>
      <c r="AA530" s="121"/>
    </row>
    <row r="531" spans="1:27" s="14" customFormat="1" ht="18.75" customHeight="1">
      <c r="A531" s="280"/>
      <c r="B531" s="285" t="s">
        <v>409</v>
      </c>
      <c r="C531" s="133">
        <v>2</v>
      </c>
      <c r="D531" s="287" t="s">
        <v>26</v>
      </c>
      <c r="E531" s="286" t="s">
        <v>456</v>
      </c>
      <c r="F531" s="286"/>
      <c r="G531" s="39">
        <v>7</v>
      </c>
      <c r="H531" s="39"/>
      <c r="I531" s="347">
        <v>3</v>
      </c>
      <c r="J531" s="347"/>
      <c r="K531" s="347"/>
      <c r="L531" s="347"/>
      <c r="M531" s="347"/>
      <c r="N531" s="161">
        <f t="shared" si="109"/>
        <v>1</v>
      </c>
      <c r="O531" s="237">
        <v>1</v>
      </c>
      <c r="P531" s="237">
        <v>15</v>
      </c>
      <c r="Q531" s="160">
        <f t="shared" si="114"/>
        <v>15</v>
      </c>
      <c r="R531" s="160">
        <f t="shared" si="110"/>
        <v>15</v>
      </c>
      <c r="S531" s="162">
        <f t="shared" si="111"/>
        <v>1</v>
      </c>
      <c r="T531" s="163"/>
      <c r="U531" s="248">
        <f t="shared" si="112"/>
        <v>15</v>
      </c>
      <c r="V531" s="162" t="s">
        <v>433</v>
      </c>
      <c r="W531" s="241">
        <v>1</v>
      </c>
      <c r="X531" s="162">
        <f t="shared" si="113"/>
        <v>15</v>
      </c>
      <c r="Y531" s="119"/>
      <c r="Z531" s="320">
        <f>Y586+X608</f>
        <v>15258.299999999996</v>
      </c>
      <c r="AA531" s="121"/>
    </row>
    <row r="532" spans="1:27" s="14" customFormat="1" ht="18.75" customHeight="1">
      <c r="A532" s="131"/>
      <c r="B532" s="285" t="s">
        <v>454</v>
      </c>
      <c r="C532" s="133">
        <v>2</v>
      </c>
      <c r="D532" s="287" t="s">
        <v>67</v>
      </c>
      <c r="E532" s="286" t="s">
        <v>456</v>
      </c>
      <c r="F532" s="286"/>
      <c r="G532" s="39"/>
      <c r="H532" s="39">
        <v>3</v>
      </c>
      <c r="I532" s="347">
        <v>5</v>
      </c>
      <c r="J532" s="347"/>
      <c r="K532" s="347"/>
      <c r="L532" s="347"/>
      <c r="M532" s="347"/>
      <c r="N532" s="161">
        <f t="shared" si="109"/>
        <v>1</v>
      </c>
      <c r="O532" s="237">
        <v>30</v>
      </c>
      <c r="P532" s="237">
        <v>44</v>
      </c>
      <c r="Q532" s="160">
        <f t="shared" si="114"/>
        <v>15</v>
      </c>
      <c r="R532" s="160">
        <f t="shared" si="110"/>
        <v>15</v>
      </c>
      <c r="S532" s="162">
        <f t="shared" si="111"/>
        <v>1</v>
      </c>
      <c r="T532" s="163"/>
      <c r="U532" s="248">
        <f t="shared" si="112"/>
        <v>15</v>
      </c>
      <c r="V532" s="162" t="s">
        <v>433</v>
      </c>
      <c r="W532" s="241">
        <v>1</v>
      </c>
      <c r="X532" s="162">
        <f t="shared" si="113"/>
        <v>15</v>
      </c>
      <c r="Y532" s="119"/>
      <c r="Z532" s="321"/>
      <c r="AA532" s="121"/>
    </row>
    <row r="533" spans="1:27" s="14" customFormat="1" ht="18.75" customHeight="1">
      <c r="A533" s="131"/>
      <c r="B533" s="285" t="s">
        <v>443</v>
      </c>
      <c r="C533" s="133">
        <v>2</v>
      </c>
      <c r="D533" s="134" t="s">
        <v>517</v>
      </c>
      <c r="E533" s="286" t="s">
        <v>456</v>
      </c>
      <c r="F533" s="286"/>
      <c r="G533" s="39">
        <v>2</v>
      </c>
      <c r="H533" s="39"/>
      <c r="I533" s="347">
        <v>10</v>
      </c>
      <c r="J533" s="347"/>
      <c r="K533" s="347"/>
      <c r="L533" s="347"/>
      <c r="M533" s="347"/>
      <c r="N533" s="161">
        <f t="shared" si="109"/>
        <v>1</v>
      </c>
      <c r="O533" s="237">
        <v>1</v>
      </c>
      <c r="P533" s="237">
        <v>15</v>
      </c>
      <c r="Q533" s="160">
        <f t="shared" si="114"/>
        <v>15</v>
      </c>
      <c r="R533" s="160">
        <f t="shared" si="110"/>
        <v>15</v>
      </c>
      <c r="S533" s="162">
        <f t="shared" si="111"/>
        <v>1</v>
      </c>
      <c r="T533" s="163"/>
      <c r="U533" s="248">
        <f t="shared" si="112"/>
        <v>15</v>
      </c>
      <c r="V533" s="162" t="s">
        <v>433</v>
      </c>
      <c r="W533" s="241">
        <v>1</v>
      </c>
      <c r="X533" s="162">
        <f t="shared" si="113"/>
        <v>15</v>
      </c>
      <c r="Y533" s="119"/>
      <c r="Z533" s="321"/>
      <c r="AA533" s="121"/>
    </row>
    <row r="534" spans="1:27" s="14" customFormat="1" ht="18.75" customHeight="1">
      <c r="A534" s="131"/>
      <c r="B534" s="285" t="s">
        <v>444</v>
      </c>
      <c r="C534" s="133">
        <v>2</v>
      </c>
      <c r="D534" s="134" t="s">
        <v>28</v>
      </c>
      <c r="E534" s="286" t="s">
        <v>456</v>
      </c>
      <c r="F534" s="286"/>
      <c r="G534" s="39">
        <v>6</v>
      </c>
      <c r="H534" s="39"/>
      <c r="I534" s="347">
        <v>10</v>
      </c>
      <c r="J534" s="347"/>
      <c r="K534" s="347"/>
      <c r="L534" s="347"/>
      <c r="M534" s="347"/>
      <c r="N534" s="161">
        <f t="shared" si="109"/>
        <v>1</v>
      </c>
      <c r="O534" s="237">
        <v>30</v>
      </c>
      <c r="P534" s="237">
        <v>44</v>
      </c>
      <c r="Q534" s="160">
        <f t="shared" si="114"/>
        <v>15</v>
      </c>
      <c r="R534" s="160">
        <f t="shared" si="110"/>
        <v>15</v>
      </c>
      <c r="S534" s="162">
        <f t="shared" si="111"/>
        <v>1</v>
      </c>
      <c r="T534" s="163"/>
      <c r="U534" s="248">
        <f t="shared" si="112"/>
        <v>15</v>
      </c>
      <c r="V534" s="162" t="s">
        <v>433</v>
      </c>
      <c r="W534" s="241">
        <v>1</v>
      </c>
      <c r="X534" s="162">
        <f t="shared" si="113"/>
        <v>15</v>
      </c>
      <c r="Y534" s="119"/>
      <c r="Z534" s="320">
        <f>Y585+X608</f>
        <v>15016.999999999996</v>
      </c>
      <c r="AA534" s="121"/>
    </row>
    <row r="535" spans="1:27" s="14" customFormat="1" ht="18.75" customHeight="1">
      <c r="A535" s="131"/>
      <c r="B535" s="285" t="s">
        <v>445</v>
      </c>
      <c r="C535" s="133">
        <v>2</v>
      </c>
      <c r="D535" s="134" t="s">
        <v>37</v>
      </c>
      <c r="E535" s="286" t="s">
        <v>456</v>
      </c>
      <c r="F535" s="286"/>
      <c r="G535" s="39"/>
      <c r="H535" s="39">
        <v>4</v>
      </c>
      <c r="I535" s="347">
        <v>10</v>
      </c>
      <c r="J535" s="347"/>
      <c r="K535" s="347"/>
      <c r="L535" s="347"/>
      <c r="M535" s="347"/>
      <c r="N535" s="161">
        <f t="shared" si="109"/>
        <v>1</v>
      </c>
      <c r="O535" s="237">
        <v>30</v>
      </c>
      <c r="P535" s="237">
        <v>44</v>
      </c>
      <c r="Q535" s="160">
        <f t="shared" si="114"/>
        <v>15</v>
      </c>
      <c r="R535" s="160">
        <f t="shared" si="110"/>
        <v>15</v>
      </c>
      <c r="S535" s="162">
        <f t="shared" si="111"/>
        <v>1</v>
      </c>
      <c r="T535" s="163"/>
      <c r="U535" s="248">
        <f t="shared" si="112"/>
        <v>15</v>
      </c>
      <c r="V535" s="162" t="s">
        <v>433</v>
      </c>
      <c r="W535" s="241">
        <v>1</v>
      </c>
      <c r="X535" s="162">
        <f t="shared" si="113"/>
        <v>15</v>
      </c>
      <c r="Y535" s="119"/>
      <c r="Z535" s="320">
        <f>Y594+X608</f>
        <v>15022.199999999997</v>
      </c>
      <c r="AA535" s="121"/>
    </row>
    <row r="536" spans="1:27" s="14" customFormat="1" ht="18.75" customHeight="1">
      <c r="A536" s="131"/>
      <c r="B536" s="285" t="s">
        <v>446</v>
      </c>
      <c r="C536" s="133">
        <v>2</v>
      </c>
      <c r="D536" s="134" t="s">
        <v>24</v>
      </c>
      <c r="E536" s="286" t="s">
        <v>456</v>
      </c>
      <c r="F536" s="286"/>
      <c r="G536" s="39"/>
      <c r="H536" s="39">
        <v>7</v>
      </c>
      <c r="I536" s="347">
        <v>3</v>
      </c>
      <c r="J536" s="347"/>
      <c r="K536" s="347"/>
      <c r="L536" s="347"/>
      <c r="M536" s="347"/>
      <c r="N536" s="161">
        <f t="shared" si="109"/>
        <v>1</v>
      </c>
      <c r="O536" s="237">
        <v>1</v>
      </c>
      <c r="P536" s="237">
        <v>15</v>
      </c>
      <c r="Q536" s="160">
        <f t="shared" si="114"/>
        <v>15</v>
      </c>
      <c r="R536" s="160">
        <f t="shared" si="110"/>
        <v>15</v>
      </c>
      <c r="S536" s="162">
        <f t="shared" si="111"/>
        <v>1</v>
      </c>
      <c r="T536" s="163"/>
      <c r="U536" s="248">
        <f t="shared" si="112"/>
        <v>15</v>
      </c>
      <c r="V536" s="162" t="s">
        <v>433</v>
      </c>
      <c r="W536" s="241">
        <v>1</v>
      </c>
      <c r="X536" s="162">
        <f t="shared" si="113"/>
        <v>15</v>
      </c>
      <c r="Y536" s="119"/>
      <c r="Z536" s="320">
        <f>Y580+X608</f>
        <v>15064.999999999996</v>
      </c>
      <c r="AA536" s="121"/>
    </row>
    <row r="537" spans="1:27" s="14" customFormat="1" ht="18.75" customHeight="1">
      <c r="A537" s="131"/>
      <c r="B537" s="285" t="s">
        <v>447</v>
      </c>
      <c r="C537" s="133">
        <v>2</v>
      </c>
      <c r="D537" s="134" t="s">
        <v>25</v>
      </c>
      <c r="E537" s="286" t="s">
        <v>456</v>
      </c>
      <c r="F537" s="286"/>
      <c r="G537" s="39">
        <v>6</v>
      </c>
      <c r="H537" s="39"/>
      <c r="I537" s="347">
        <v>8</v>
      </c>
      <c r="J537" s="347"/>
      <c r="K537" s="347"/>
      <c r="L537" s="347"/>
      <c r="M537" s="347"/>
      <c r="N537" s="161">
        <f t="shared" si="109"/>
        <v>1</v>
      </c>
      <c r="O537" s="237">
        <v>30</v>
      </c>
      <c r="P537" s="237">
        <v>44</v>
      </c>
      <c r="Q537" s="160">
        <f t="shared" si="114"/>
        <v>15</v>
      </c>
      <c r="R537" s="160">
        <f t="shared" si="110"/>
        <v>15</v>
      </c>
      <c r="S537" s="162">
        <f t="shared" si="111"/>
        <v>1</v>
      </c>
      <c r="T537" s="163"/>
      <c r="U537" s="248">
        <f t="shared" si="112"/>
        <v>15</v>
      </c>
      <c r="V537" s="162" t="s">
        <v>433</v>
      </c>
      <c r="W537" s="241">
        <v>1</v>
      </c>
      <c r="X537" s="162">
        <f t="shared" si="113"/>
        <v>15</v>
      </c>
      <c r="Y537" s="119"/>
      <c r="Z537" s="320">
        <f>Y592+X608</f>
        <v>15078.499999999996</v>
      </c>
      <c r="AA537" s="121"/>
    </row>
    <row r="538" spans="1:27" s="14" customFormat="1" ht="18.75" customHeight="1">
      <c r="A538" s="131"/>
      <c r="B538" s="285" t="s">
        <v>448</v>
      </c>
      <c r="C538" s="133">
        <v>2</v>
      </c>
      <c r="D538" s="134" t="s">
        <v>516</v>
      </c>
      <c r="E538" s="286" t="s">
        <v>456</v>
      </c>
      <c r="F538" s="286"/>
      <c r="G538" s="39"/>
      <c r="H538" s="39">
        <v>7</v>
      </c>
      <c r="I538" s="347">
        <v>6</v>
      </c>
      <c r="J538" s="347"/>
      <c r="K538" s="347"/>
      <c r="L538" s="347"/>
      <c r="M538" s="347"/>
      <c r="N538" s="161">
        <f t="shared" si="109"/>
        <v>1</v>
      </c>
      <c r="O538" s="237">
        <v>1</v>
      </c>
      <c r="P538" s="237">
        <v>15</v>
      </c>
      <c r="Q538" s="160">
        <f t="shared" si="114"/>
        <v>15</v>
      </c>
      <c r="R538" s="160">
        <f t="shared" si="110"/>
        <v>15</v>
      </c>
      <c r="S538" s="162">
        <f t="shared" si="111"/>
        <v>1</v>
      </c>
      <c r="T538" s="163"/>
      <c r="U538" s="248">
        <f t="shared" si="112"/>
        <v>15</v>
      </c>
      <c r="V538" s="162" t="s">
        <v>433</v>
      </c>
      <c r="W538" s="241">
        <v>1</v>
      </c>
      <c r="X538" s="162">
        <f t="shared" si="113"/>
        <v>15</v>
      </c>
      <c r="Y538" s="119"/>
      <c r="Z538" s="320">
        <f>Y578+X608</f>
        <v>14926.599999999997</v>
      </c>
      <c r="AA538" s="121"/>
    </row>
    <row r="539" spans="1:27" s="14" customFormat="1" ht="18.75" customHeight="1">
      <c r="A539" s="131"/>
      <c r="B539" s="285" t="s">
        <v>449</v>
      </c>
      <c r="C539" s="133">
        <v>2</v>
      </c>
      <c r="D539" s="134" t="s">
        <v>462</v>
      </c>
      <c r="E539" s="286" t="s">
        <v>456</v>
      </c>
      <c r="F539" s="286"/>
      <c r="G539" s="39">
        <v>2</v>
      </c>
      <c r="H539" s="39"/>
      <c r="I539" s="347">
        <v>4</v>
      </c>
      <c r="J539" s="347"/>
      <c r="K539" s="347"/>
      <c r="L539" s="347"/>
      <c r="M539" s="347"/>
      <c r="N539" s="161">
        <f t="shared" si="109"/>
        <v>1</v>
      </c>
      <c r="O539" s="237">
        <v>1</v>
      </c>
      <c r="P539" s="237">
        <v>15</v>
      </c>
      <c r="Q539" s="160">
        <f t="shared" si="114"/>
        <v>15</v>
      </c>
      <c r="R539" s="160">
        <f t="shared" si="110"/>
        <v>15</v>
      </c>
      <c r="S539" s="162">
        <f t="shared" si="111"/>
        <v>1</v>
      </c>
      <c r="T539" s="163"/>
      <c r="U539" s="248">
        <f t="shared" si="112"/>
        <v>15</v>
      </c>
      <c r="V539" s="162" t="s">
        <v>433</v>
      </c>
      <c r="W539" s="241">
        <v>1</v>
      </c>
      <c r="X539" s="162">
        <f t="shared" si="113"/>
        <v>15</v>
      </c>
      <c r="Y539" s="119"/>
      <c r="Z539" s="320">
        <f>Y606+X608</f>
        <v>14957.999999999996</v>
      </c>
      <c r="AA539" s="121"/>
    </row>
    <row r="540" spans="1:27" s="14" customFormat="1" ht="18.75" customHeight="1">
      <c r="A540" s="131"/>
      <c r="B540" s="285" t="s">
        <v>450</v>
      </c>
      <c r="C540" s="133">
        <v>2</v>
      </c>
      <c r="D540" s="134" t="s">
        <v>43</v>
      </c>
      <c r="E540" s="286" t="s">
        <v>456</v>
      </c>
      <c r="F540" s="286"/>
      <c r="G540" s="39">
        <v>4</v>
      </c>
      <c r="H540" s="39"/>
      <c r="I540" s="347">
        <v>7</v>
      </c>
      <c r="J540" s="347"/>
      <c r="K540" s="347"/>
      <c r="L540" s="347"/>
      <c r="M540" s="347"/>
      <c r="N540" s="161">
        <f t="shared" si="109"/>
        <v>1</v>
      </c>
      <c r="O540" s="237">
        <v>30</v>
      </c>
      <c r="P540" s="237">
        <v>44</v>
      </c>
      <c r="Q540" s="160">
        <f t="shared" si="114"/>
        <v>15</v>
      </c>
      <c r="R540" s="160">
        <f t="shared" si="110"/>
        <v>15</v>
      </c>
      <c r="S540" s="162">
        <f t="shared" si="111"/>
        <v>1</v>
      </c>
      <c r="T540" s="163"/>
      <c r="U540" s="248">
        <f t="shared" si="112"/>
        <v>15</v>
      </c>
      <c r="V540" s="162" t="s">
        <v>433</v>
      </c>
      <c r="W540" s="241">
        <v>1</v>
      </c>
      <c r="X540" s="162">
        <f t="shared" si="113"/>
        <v>15</v>
      </c>
      <c r="Y540" s="119"/>
      <c r="Z540" s="320">
        <f>Y604+X608</f>
        <v>15107.399999999996</v>
      </c>
      <c r="AA540" s="121"/>
    </row>
    <row r="541" spans="1:27" s="14" customFormat="1" ht="18.75" customHeight="1">
      <c r="A541" s="131"/>
      <c r="B541" s="285" t="s">
        <v>451</v>
      </c>
      <c r="C541" s="133">
        <v>2</v>
      </c>
      <c r="D541" s="287" t="s">
        <v>518</v>
      </c>
      <c r="E541" s="286" t="s">
        <v>456</v>
      </c>
      <c r="F541" s="286"/>
      <c r="G541" s="39">
        <v>6</v>
      </c>
      <c r="H541" s="39"/>
      <c r="I541" s="347">
        <v>10</v>
      </c>
      <c r="J541" s="347"/>
      <c r="K541" s="347"/>
      <c r="L541" s="347"/>
      <c r="M541" s="347"/>
      <c r="N541" s="161">
        <f t="shared" si="109"/>
        <v>1</v>
      </c>
      <c r="O541" s="237">
        <v>30</v>
      </c>
      <c r="P541" s="237">
        <v>39</v>
      </c>
      <c r="Q541" s="160">
        <f t="shared" si="114"/>
        <v>10</v>
      </c>
      <c r="R541" s="160">
        <f t="shared" si="110"/>
        <v>10</v>
      </c>
      <c r="S541" s="162">
        <f t="shared" si="111"/>
        <v>1</v>
      </c>
      <c r="T541" s="163"/>
      <c r="U541" s="248">
        <f t="shared" si="112"/>
        <v>10</v>
      </c>
      <c r="V541" s="162" t="s">
        <v>433</v>
      </c>
      <c r="W541" s="241">
        <v>1</v>
      </c>
      <c r="X541" s="162">
        <f t="shared" si="113"/>
        <v>10</v>
      </c>
      <c r="Y541" s="119"/>
      <c r="Z541" s="320">
        <f>Y607+X608</f>
        <v>14955.799999999996</v>
      </c>
      <c r="AA541" s="121"/>
    </row>
    <row r="542" spans="1:27" s="14" customFormat="1" ht="18.75" customHeight="1">
      <c r="A542" s="131"/>
      <c r="B542" s="285" t="s">
        <v>455</v>
      </c>
      <c r="C542" s="133">
        <v>2</v>
      </c>
      <c r="D542" s="134" t="s">
        <v>519</v>
      </c>
      <c r="E542" s="286" t="s">
        <v>456</v>
      </c>
      <c r="F542" s="286"/>
      <c r="G542" s="39"/>
      <c r="H542" s="39">
        <v>4</v>
      </c>
      <c r="I542" s="347">
        <v>5</v>
      </c>
      <c r="J542" s="347"/>
      <c r="K542" s="347"/>
      <c r="L542" s="347"/>
      <c r="M542" s="347"/>
      <c r="N542" s="161">
        <f t="shared" si="109"/>
        <v>1</v>
      </c>
      <c r="O542" s="237">
        <v>30</v>
      </c>
      <c r="P542" s="237">
        <v>44</v>
      </c>
      <c r="Q542" s="160">
        <f t="shared" si="114"/>
        <v>15</v>
      </c>
      <c r="R542" s="160">
        <f t="shared" si="110"/>
        <v>15</v>
      </c>
      <c r="S542" s="162">
        <f t="shared" si="111"/>
        <v>1</v>
      </c>
      <c r="T542" s="163"/>
      <c r="U542" s="248">
        <f t="shared" si="112"/>
        <v>15</v>
      </c>
      <c r="V542" s="162" t="s">
        <v>433</v>
      </c>
      <c r="W542" s="241">
        <v>1</v>
      </c>
      <c r="X542" s="162">
        <f t="shared" si="113"/>
        <v>15</v>
      </c>
      <c r="Y542" s="119"/>
      <c r="Z542" s="320">
        <f>Y597+X608</f>
        <v>15190.999999999996</v>
      </c>
      <c r="AA542" s="121"/>
    </row>
    <row r="543" spans="1:27" s="14" customFormat="1" ht="18.75" customHeight="1">
      <c r="A543" s="131"/>
      <c r="B543" s="285" t="s">
        <v>452</v>
      </c>
      <c r="C543" s="133">
        <v>2</v>
      </c>
      <c r="D543" s="134" t="s">
        <v>465</v>
      </c>
      <c r="E543" s="286" t="s">
        <v>456</v>
      </c>
      <c r="F543" s="286"/>
      <c r="G543" s="39">
        <v>2</v>
      </c>
      <c r="H543" s="39"/>
      <c r="I543" s="347">
        <v>3</v>
      </c>
      <c r="J543" s="347"/>
      <c r="K543" s="347"/>
      <c r="L543" s="347"/>
      <c r="M543" s="347"/>
      <c r="N543" s="161">
        <f t="shared" si="109"/>
        <v>1</v>
      </c>
      <c r="O543" s="237">
        <v>30</v>
      </c>
      <c r="P543" s="237">
        <v>44</v>
      </c>
      <c r="Q543" s="160">
        <f t="shared" si="114"/>
        <v>15</v>
      </c>
      <c r="R543" s="160">
        <f t="shared" si="110"/>
        <v>15</v>
      </c>
      <c r="S543" s="162">
        <f t="shared" si="111"/>
        <v>1</v>
      </c>
      <c r="T543" s="163"/>
      <c r="U543" s="248">
        <f t="shared" si="112"/>
        <v>15</v>
      </c>
      <c r="V543" s="162" t="s">
        <v>433</v>
      </c>
      <c r="W543" s="241">
        <v>1</v>
      </c>
      <c r="X543" s="162">
        <f t="shared" si="113"/>
        <v>15</v>
      </c>
      <c r="Y543" s="119"/>
      <c r="Z543" s="320">
        <f>Y600+X608</f>
        <v>15098.599999999997</v>
      </c>
      <c r="AA543" s="121"/>
    </row>
    <row r="544" spans="1:27" s="14" customFormat="1" ht="18.75" customHeight="1">
      <c r="A544" s="131"/>
      <c r="B544" s="285" t="s">
        <v>453</v>
      </c>
      <c r="C544" s="133">
        <v>2</v>
      </c>
      <c r="D544" s="134" t="s">
        <v>520</v>
      </c>
      <c r="E544" s="286" t="s">
        <v>456</v>
      </c>
      <c r="F544" s="286"/>
      <c r="G544" s="39">
        <v>2</v>
      </c>
      <c r="H544" s="39"/>
      <c r="I544" s="347">
        <v>5</v>
      </c>
      <c r="J544" s="347"/>
      <c r="K544" s="347"/>
      <c r="L544" s="347"/>
      <c r="M544" s="347"/>
      <c r="N544" s="161">
        <f t="shared" si="109"/>
        <v>1</v>
      </c>
      <c r="O544" s="237">
        <v>30</v>
      </c>
      <c r="P544" s="237">
        <v>44</v>
      </c>
      <c r="Q544" s="160">
        <f t="shared" si="114"/>
        <v>15</v>
      </c>
      <c r="R544" s="160">
        <f t="shared" si="110"/>
        <v>15</v>
      </c>
      <c r="S544" s="162">
        <f t="shared" si="111"/>
        <v>1</v>
      </c>
      <c r="T544" s="163"/>
      <c r="U544" s="248">
        <f t="shared" si="112"/>
        <v>15</v>
      </c>
      <c r="V544" s="162" t="s">
        <v>433</v>
      </c>
      <c r="W544" s="241">
        <v>1</v>
      </c>
      <c r="X544" s="162">
        <f t="shared" si="113"/>
        <v>15</v>
      </c>
      <c r="Y544" s="119"/>
      <c r="Z544" s="321"/>
      <c r="AA544" s="121"/>
    </row>
    <row r="545" spans="1:27" s="14" customFormat="1" ht="18.75" customHeight="1">
      <c r="A545" s="131"/>
      <c r="B545" s="357" t="s">
        <v>582</v>
      </c>
      <c r="C545" s="133">
        <v>2</v>
      </c>
      <c r="D545" s="287" t="s">
        <v>9</v>
      </c>
      <c r="E545" s="286" t="s">
        <v>456</v>
      </c>
      <c r="F545" s="286"/>
      <c r="G545" s="39">
        <v>6</v>
      </c>
      <c r="H545" s="39"/>
      <c r="I545" s="347">
        <v>5</v>
      </c>
      <c r="J545" s="347"/>
      <c r="K545" s="347"/>
      <c r="L545" s="347"/>
      <c r="M545" s="347"/>
      <c r="N545" s="161">
        <f>COUNTIF(I545:M545,"&gt;=1")+IF(I545="C1.1",3)+IF(J545="C1.2",3)+IF(K545="C3",5)+IF(I545="C2.1",3)+IF(J545="C2.2",3)+IF(I545="C1",6)+IF(J545="C2",6)+IF(I545="C.1",5)+IF(J545="C.2",5)</f>
        <v>1</v>
      </c>
      <c r="O545" s="237">
        <v>21</v>
      </c>
      <c r="P545" s="237">
        <v>31</v>
      </c>
      <c r="Q545" s="160">
        <f>P545-O545-2</f>
        <v>8</v>
      </c>
      <c r="R545" s="160">
        <f>Q545*N545*S545</f>
        <v>8</v>
      </c>
      <c r="S545" s="162">
        <f>COUNTIF(G545:H545,"&gt;1")</f>
        <v>1</v>
      </c>
      <c r="T545" s="163"/>
      <c r="U545" s="248">
        <f>ROUND(IF(V545="TH",R545*0.75),1)+IF(V545="LT",R545)</f>
        <v>8</v>
      </c>
      <c r="V545" s="162" t="s">
        <v>433</v>
      </c>
      <c r="W545" s="241">
        <v>1</v>
      </c>
      <c r="X545" s="162">
        <f>W545*U545</f>
        <v>8</v>
      </c>
      <c r="Y545" s="119"/>
      <c r="Z545" s="321"/>
      <c r="AA545" s="121"/>
    </row>
    <row r="546" spans="1:27" s="14" customFormat="1" ht="18.75" customHeight="1">
      <c r="A546" s="131"/>
      <c r="B546" s="276" t="s">
        <v>437</v>
      </c>
      <c r="C546" s="133">
        <v>2</v>
      </c>
      <c r="D546" s="287" t="s">
        <v>9</v>
      </c>
      <c r="E546" s="286" t="s">
        <v>456</v>
      </c>
      <c r="F546" s="286"/>
      <c r="G546" s="39"/>
      <c r="H546" s="39">
        <v>5</v>
      </c>
      <c r="I546" s="347">
        <v>12</v>
      </c>
      <c r="J546" s="347"/>
      <c r="K546" s="347"/>
      <c r="L546" s="347"/>
      <c r="M546" s="347"/>
      <c r="N546" s="161">
        <f t="shared" si="109"/>
        <v>1</v>
      </c>
      <c r="O546" s="237">
        <v>32</v>
      </c>
      <c r="P546" s="237">
        <v>34</v>
      </c>
      <c r="Q546" s="160">
        <f t="shared" si="114"/>
        <v>3</v>
      </c>
      <c r="R546" s="160">
        <f t="shared" si="110"/>
        <v>3</v>
      </c>
      <c r="S546" s="162">
        <f t="shared" si="111"/>
        <v>1</v>
      </c>
      <c r="T546" s="163"/>
      <c r="U546" s="248">
        <f t="shared" si="112"/>
        <v>3</v>
      </c>
      <c r="V546" s="162" t="s">
        <v>433</v>
      </c>
      <c r="W546" s="241">
        <v>1</v>
      </c>
      <c r="X546" s="162">
        <f t="shared" si="113"/>
        <v>3</v>
      </c>
      <c r="Y546" s="119"/>
      <c r="Z546" s="320">
        <f>Y584+X608</f>
        <v>14962.999999999996</v>
      </c>
      <c r="AA546" s="121"/>
    </row>
    <row r="547" spans="1:27" s="14" customFormat="1" ht="18.75" customHeight="1">
      <c r="A547" s="131"/>
      <c r="B547" s="276" t="s">
        <v>322</v>
      </c>
      <c r="C547" s="133">
        <v>2</v>
      </c>
      <c r="D547" s="134" t="s">
        <v>548</v>
      </c>
      <c r="E547" s="286" t="s">
        <v>456</v>
      </c>
      <c r="F547" s="286"/>
      <c r="G547" s="39"/>
      <c r="H547" s="39"/>
      <c r="I547" s="347"/>
      <c r="J547" s="347"/>
      <c r="K547" s="347"/>
      <c r="L547" s="347"/>
      <c r="M547" s="347"/>
      <c r="N547" s="161">
        <f t="shared" si="109"/>
        <v>0</v>
      </c>
      <c r="O547" s="237">
        <v>1</v>
      </c>
      <c r="P547" s="237">
        <v>15</v>
      </c>
      <c r="Q547" s="160">
        <f t="shared" si="114"/>
        <v>15</v>
      </c>
      <c r="R547" s="160">
        <f t="shared" si="110"/>
        <v>0</v>
      </c>
      <c r="S547" s="162">
        <f t="shared" si="111"/>
        <v>0</v>
      </c>
      <c r="T547" s="163"/>
      <c r="U547" s="248">
        <f t="shared" si="112"/>
        <v>0</v>
      </c>
      <c r="V547" s="162" t="s">
        <v>433</v>
      </c>
      <c r="W547" s="241">
        <v>1</v>
      </c>
      <c r="X547" s="162">
        <f t="shared" si="113"/>
        <v>0</v>
      </c>
      <c r="Y547" s="119"/>
      <c r="Z547" s="321"/>
      <c r="AA547" s="121"/>
    </row>
    <row r="548" spans="1:27" s="14" customFormat="1" ht="18.75" customHeight="1">
      <c r="A548" s="131"/>
      <c r="B548" s="276" t="s">
        <v>321</v>
      </c>
      <c r="C548" s="133">
        <v>2</v>
      </c>
      <c r="D548" s="134" t="s">
        <v>548</v>
      </c>
      <c r="E548" s="286" t="s">
        <v>456</v>
      </c>
      <c r="F548" s="286"/>
      <c r="G548" s="39"/>
      <c r="H548" s="39"/>
      <c r="I548" s="347"/>
      <c r="J548" s="347"/>
      <c r="K548" s="347"/>
      <c r="L548" s="347"/>
      <c r="M548" s="347"/>
      <c r="N548" s="161"/>
      <c r="O548" s="237"/>
      <c r="P548" s="237"/>
      <c r="Q548" s="160"/>
      <c r="R548" s="160"/>
      <c r="S548" s="162"/>
      <c r="T548" s="163"/>
      <c r="U548" s="248"/>
      <c r="V548" s="162"/>
      <c r="W548" s="118"/>
      <c r="X548" s="162"/>
      <c r="Y548" s="119"/>
      <c r="Z548" s="321"/>
      <c r="AA548" s="121"/>
    </row>
    <row r="549" spans="1:27" s="14" customFormat="1" ht="18.75" customHeight="1">
      <c r="A549" s="131"/>
      <c r="B549" s="276" t="s">
        <v>438</v>
      </c>
      <c r="C549" s="133">
        <v>2</v>
      </c>
      <c r="D549" s="134" t="s">
        <v>549</v>
      </c>
      <c r="E549" s="286" t="s">
        <v>456</v>
      </c>
      <c r="F549" s="286"/>
      <c r="G549" s="39"/>
      <c r="H549" s="39"/>
      <c r="I549" s="347"/>
      <c r="J549" s="347"/>
      <c r="K549" s="347"/>
      <c r="L549" s="347"/>
      <c r="M549" s="347"/>
      <c r="N549" s="161"/>
      <c r="O549" s="237"/>
      <c r="P549" s="237"/>
      <c r="Q549" s="160"/>
      <c r="R549" s="160"/>
      <c r="S549" s="162"/>
      <c r="T549" s="163"/>
      <c r="U549" s="248"/>
      <c r="V549" s="162"/>
      <c r="W549" s="118"/>
      <c r="X549" s="162"/>
      <c r="Y549" s="119"/>
      <c r="Z549" s="321"/>
      <c r="AA549" s="121"/>
    </row>
    <row r="550" spans="1:27" s="14" customFormat="1" ht="18.75" customHeight="1">
      <c r="A550" s="131"/>
      <c r="B550" s="278" t="s">
        <v>439</v>
      </c>
      <c r="C550" s="133">
        <v>2</v>
      </c>
      <c r="D550" s="134" t="s">
        <v>461</v>
      </c>
      <c r="E550" s="286" t="s">
        <v>456</v>
      </c>
      <c r="F550" s="286"/>
      <c r="G550" s="39"/>
      <c r="H550" s="39"/>
      <c r="I550" s="347"/>
      <c r="J550" s="347"/>
      <c r="K550" s="347"/>
      <c r="L550" s="347"/>
      <c r="M550" s="347"/>
      <c r="N550" s="161"/>
      <c r="O550" s="237"/>
      <c r="P550" s="237"/>
      <c r="Q550" s="160"/>
      <c r="R550" s="160"/>
      <c r="S550" s="162"/>
      <c r="T550" s="163"/>
      <c r="U550" s="248"/>
      <c r="V550" s="162"/>
      <c r="W550" s="118"/>
      <c r="X550" s="162"/>
      <c r="Y550" s="119"/>
      <c r="Z550" s="320">
        <f>Y593+X608</f>
        <v>15206.999999999996</v>
      </c>
      <c r="AA550" s="121"/>
    </row>
    <row r="551" spans="1:27" s="14" customFormat="1" ht="18.75" customHeight="1">
      <c r="A551" s="131"/>
      <c r="B551" s="278" t="s">
        <v>459</v>
      </c>
      <c r="C551" s="133">
        <v>2</v>
      </c>
      <c r="D551" s="134" t="s">
        <v>550</v>
      </c>
      <c r="E551" s="286" t="s">
        <v>456</v>
      </c>
      <c r="F551" s="286"/>
      <c r="G551" s="39"/>
      <c r="H551" s="39"/>
      <c r="I551" s="347"/>
      <c r="J551" s="347"/>
      <c r="K551" s="347"/>
      <c r="L551" s="347"/>
      <c r="M551" s="347"/>
      <c r="N551" s="161"/>
      <c r="O551" s="237"/>
      <c r="P551" s="237"/>
      <c r="Q551" s="160"/>
      <c r="R551" s="160"/>
      <c r="S551" s="162"/>
      <c r="T551" s="163"/>
      <c r="U551" s="248"/>
      <c r="V551" s="162"/>
      <c r="W551" s="118"/>
      <c r="X551" s="162"/>
      <c r="Y551" s="119"/>
      <c r="Z551" s="321"/>
      <c r="AA551" s="121"/>
    </row>
    <row r="552" spans="1:27" s="14" customFormat="1" ht="18.75" customHeight="1">
      <c r="A552" s="131"/>
      <c r="B552" s="278" t="s">
        <v>460</v>
      </c>
      <c r="C552" s="133">
        <v>2</v>
      </c>
      <c r="D552" s="134" t="s">
        <v>551</v>
      </c>
      <c r="E552" s="286" t="s">
        <v>456</v>
      </c>
      <c r="F552" s="286"/>
      <c r="G552" s="39"/>
      <c r="H552" s="39"/>
      <c r="I552" s="347"/>
      <c r="J552" s="347"/>
      <c r="K552" s="347"/>
      <c r="L552" s="347"/>
      <c r="M552" s="347"/>
      <c r="N552" s="161"/>
      <c r="O552" s="237"/>
      <c r="P552" s="237"/>
      <c r="Q552" s="160"/>
      <c r="R552" s="160"/>
      <c r="S552" s="162"/>
      <c r="T552" s="163"/>
      <c r="U552" s="248"/>
      <c r="V552" s="162"/>
      <c r="W552" s="118"/>
      <c r="X552" s="162"/>
      <c r="Y552" s="119"/>
      <c r="Z552" s="321"/>
      <c r="AA552" s="121"/>
    </row>
    <row r="553" spans="1:27" s="14" customFormat="1" ht="12" customHeight="1">
      <c r="A553" s="131"/>
      <c r="B553" s="285"/>
      <c r="C553" s="133"/>
      <c r="D553" s="134"/>
      <c r="E553" s="249"/>
      <c r="F553" s="249"/>
      <c r="G553" s="39"/>
      <c r="H553" s="39"/>
      <c r="I553" s="347"/>
      <c r="J553" s="347"/>
      <c r="K553" s="347"/>
      <c r="L553" s="347"/>
      <c r="M553" s="347"/>
      <c r="N553" s="161"/>
      <c r="O553" s="237"/>
      <c r="P553" s="237"/>
      <c r="Q553" s="160"/>
      <c r="R553" s="160"/>
      <c r="S553" s="162"/>
      <c r="T553" s="163"/>
      <c r="U553" s="248"/>
      <c r="V553" s="162"/>
      <c r="W553" s="118"/>
      <c r="X553" s="162"/>
      <c r="Y553" s="119"/>
      <c r="Z553" s="120"/>
      <c r="AA553" s="121"/>
    </row>
    <row r="554" spans="1:27" s="14" customFormat="1" ht="12" customHeight="1">
      <c r="A554" s="131"/>
      <c r="B554" s="285"/>
      <c r="C554" s="133"/>
      <c r="D554" s="134"/>
      <c r="E554" s="249"/>
      <c r="F554" s="249"/>
      <c r="G554" s="39"/>
      <c r="H554" s="39"/>
      <c r="I554" s="347"/>
      <c r="J554" s="347"/>
      <c r="K554" s="347"/>
      <c r="L554" s="347"/>
      <c r="M554" s="347"/>
      <c r="N554" s="161"/>
      <c r="O554" s="237"/>
      <c r="P554" s="237"/>
      <c r="Q554" s="160"/>
      <c r="R554" s="160"/>
      <c r="S554" s="162"/>
      <c r="T554" s="163"/>
      <c r="U554" s="248"/>
      <c r="V554" s="162"/>
      <c r="W554" s="118"/>
      <c r="X554" s="162"/>
      <c r="Y554" s="119"/>
      <c r="Z554" s="120"/>
      <c r="AA554" s="121"/>
    </row>
    <row r="555" spans="1:27" s="14" customFormat="1" ht="12" customHeight="1">
      <c r="A555" s="131"/>
      <c r="B555" s="285"/>
      <c r="C555" s="133"/>
      <c r="D555" s="134"/>
      <c r="E555" s="249"/>
      <c r="F555" s="249"/>
      <c r="G555" s="39"/>
      <c r="H555" s="39"/>
      <c r="I555" s="347"/>
      <c r="J555" s="347"/>
      <c r="K555" s="347"/>
      <c r="L555" s="347"/>
      <c r="M555" s="347"/>
      <c r="N555" s="161"/>
      <c r="O555" s="237"/>
      <c r="P555" s="237"/>
      <c r="Q555" s="160"/>
      <c r="R555" s="160"/>
      <c r="S555" s="162"/>
      <c r="T555" s="163"/>
      <c r="U555" s="248"/>
      <c r="V555" s="162"/>
      <c r="W555" s="118"/>
      <c r="X555" s="162"/>
      <c r="Y555" s="119"/>
      <c r="Z555" s="120"/>
      <c r="AA555" s="121"/>
    </row>
    <row r="556" spans="1:27" s="14" customFormat="1" ht="12" customHeight="1">
      <c r="A556" s="131"/>
      <c r="B556" s="285"/>
      <c r="C556" s="133"/>
      <c r="D556" s="134"/>
      <c r="E556" s="249"/>
      <c r="F556" s="249"/>
      <c r="G556" s="39"/>
      <c r="H556" s="39"/>
      <c r="I556" s="347"/>
      <c r="J556" s="347"/>
      <c r="K556" s="347"/>
      <c r="L556" s="347"/>
      <c r="M556" s="347"/>
      <c r="N556" s="161"/>
      <c r="O556" s="237"/>
      <c r="P556" s="237"/>
      <c r="Q556" s="160"/>
      <c r="R556" s="160"/>
      <c r="S556" s="162"/>
      <c r="T556" s="163"/>
      <c r="U556" s="248"/>
      <c r="V556" s="162"/>
      <c r="W556" s="118"/>
      <c r="X556" s="162"/>
      <c r="Y556" s="119"/>
      <c r="Z556" s="120"/>
      <c r="AA556" s="121"/>
    </row>
    <row r="557" spans="1:27" s="14" customFormat="1" ht="12" customHeight="1">
      <c r="A557" s="131"/>
      <c r="B557" s="285"/>
      <c r="C557" s="133"/>
      <c r="D557" s="134"/>
      <c r="E557" s="249"/>
      <c r="F557" s="249"/>
      <c r="G557" s="39"/>
      <c r="H557" s="39"/>
      <c r="I557" s="347"/>
      <c r="J557" s="347"/>
      <c r="K557" s="347"/>
      <c r="L557" s="347"/>
      <c r="M557" s="347"/>
      <c r="N557" s="161"/>
      <c r="O557" s="237"/>
      <c r="P557" s="237"/>
      <c r="Q557" s="160"/>
      <c r="R557" s="160"/>
      <c r="S557" s="162"/>
      <c r="T557" s="163"/>
      <c r="U557" s="248"/>
      <c r="V557" s="162"/>
      <c r="W557" s="118"/>
      <c r="X557" s="162"/>
      <c r="Y557" s="119"/>
      <c r="Z557" s="120"/>
      <c r="AA557" s="121"/>
    </row>
    <row r="558" spans="1:27" s="14" customFormat="1" ht="12" customHeight="1">
      <c r="A558" s="131"/>
      <c r="B558" s="285"/>
      <c r="C558" s="133"/>
      <c r="D558" s="134"/>
      <c r="E558" s="249"/>
      <c r="F558" s="249"/>
      <c r="G558" s="39"/>
      <c r="H558" s="39"/>
      <c r="I558" s="347"/>
      <c r="J558" s="347"/>
      <c r="K558" s="347"/>
      <c r="L558" s="347"/>
      <c r="M558" s="347"/>
      <c r="N558" s="161"/>
      <c r="O558" s="237"/>
      <c r="P558" s="237"/>
      <c r="Q558" s="160"/>
      <c r="R558" s="160"/>
      <c r="S558" s="162"/>
      <c r="T558" s="163"/>
      <c r="U558" s="248"/>
      <c r="V558" s="162"/>
      <c r="W558" s="118"/>
      <c r="X558" s="162"/>
      <c r="Y558" s="119"/>
      <c r="Z558" s="120"/>
      <c r="AA558" s="121"/>
    </row>
    <row r="559" spans="1:27" s="14" customFormat="1" ht="12" customHeight="1">
      <c r="A559" s="131"/>
      <c r="B559" s="285"/>
      <c r="C559" s="133"/>
      <c r="D559" s="134"/>
      <c r="E559" s="249"/>
      <c r="F559" s="249"/>
      <c r="G559" s="39"/>
      <c r="H559" s="39"/>
      <c r="I559" s="347"/>
      <c r="J559" s="347"/>
      <c r="K559" s="347"/>
      <c r="L559" s="347"/>
      <c r="M559" s="347"/>
      <c r="N559" s="161"/>
      <c r="O559" s="237"/>
      <c r="P559" s="237"/>
      <c r="Q559" s="160"/>
      <c r="R559" s="160"/>
      <c r="S559" s="162"/>
      <c r="T559" s="163"/>
      <c r="U559" s="248"/>
      <c r="V559" s="162"/>
      <c r="W559" s="118"/>
      <c r="X559" s="162"/>
      <c r="Y559" s="119"/>
      <c r="Z559" s="120"/>
      <c r="AA559" s="121"/>
    </row>
    <row r="560" spans="1:27" s="14" customFormat="1" ht="12" customHeight="1">
      <c r="A560" s="131"/>
      <c r="B560" s="285"/>
      <c r="C560" s="133"/>
      <c r="D560" s="134"/>
      <c r="E560" s="249"/>
      <c r="F560" s="249"/>
      <c r="G560" s="39"/>
      <c r="H560" s="39"/>
      <c r="I560" s="347"/>
      <c r="J560" s="347"/>
      <c r="K560" s="347"/>
      <c r="L560" s="347"/>
      <c r="M560" s="347"/>
      <c r="N560" s="161"/>
      <c r="O560" s="237"/>
      <c r="P560" s="237"/>
      <c r="Q560" s="160"/>
      <c r="R560" s="160"/>
      <c r="S560" s="162"/>
      <c r="T560" s="163"/>
      <c r="U560" s="248"/>
      <c r="V560" s="162"/>
      <c r="W560" s="118"/>
      <c r="X560" s="162"/>
      <c r="Y560" s="119"/>
      <c r="Z560" s="120"/>
      <c r="AA560" s="121"/>
    </row>
    <row r="561" spans="1:27" s="14" customFormat="1" ht="12" customHeight="1">
      <c r="A561" s="131"/>
      <c r="B561" s="285"/>
      <c r="C561" s="133"/>
      <c r="D561" s="134"/>
      <c r="E561" s="249"/>
      <c r="F561" s="249"/>
      <c r="G561" s="39"/>
      <c r="H561" s="39"/>
      <c r="I561" s="347"/>
      <c r="J561" s="347"/>
      <c r="K561" s="347"/>
      <c r="L561" s="347"/>
      <c r="M561" s="347"/>
      <c r="N561" s="161"/>
      <c r="O561" s="237"/>
      <c r="P561" s="237"/>
      <c r="Q561" s="160"/>
      <c r="R561" s="160"/>
      <c r="S561" s="162"/>
      <c r="T561" s="163"/>
      <c r="U561" s="248"/>
      <c r="V561" s="162"/>
      <c r="W561" s="118"/>
      <c r="X561" s="162"/>
      <c r="Y561" s="119"/>
      <c r="Z561" s="120"/>
      <c r="AA561" s="121"/>
    </row>
    <row r="562" spans="1:27" s="14" customFormat="1" ht="12" customHeight="1">
      <c r="A562" s="131"/>
      <c r="B562" s="285"/>
      <c r="C562" s="133"/>
      <c r="D562" s="134"/>
      <c r="E562" s="249"/>
      <c r="F562" s="249"/>
      <c r="G562" s="39"/>
      <c r="H562" s="39"/>
      <c r="I562" s="347"/>
      <c r="J562" s="347"/>
      <c r="K562" s="347"/>
      <c r="L562" s="347"/>
      <c r="M562" s="347"/>
      <c r="N562" s="161"/>
      <c r="O562" s="237"/>
      <c r="P562" s="237"/>
      <c r="Q562" s="160"/>
      <c r="R562" s="160"/>
      <c r="S562" s="162"/>
      <c r="T562" s="163"/>
      <c r="U562" s="248"/>
      <c r="V562" s="162"/>
      <c r="W562" s="118"/>
      <c r="X562" s="162"/>
      <c r="Y562" s="119"/>
      <c r="Z562" s="120"/>
      <c r="AA562" s="121"/>
    </row>
    <row r="563" spans="1:27" s="14" customFormat="1" ht="12" customHeight="1">
      <c r="A563" s="131"/>
      <c r="B563" s="285"/>
      <c r="C563" s="133"/>
      <c r="D563" s="134"/>
      <c r="E563" s="249"/>
      <c r="F563" s="249"/>
      <c r="G563" s="39"/>
      <c r="H563" s="39"/>
      <c r="I563" s="347"/>
      <c r="J563" s="347"/>
      <c r="K563" s="347"/>
      <c r="L563" s="347"/>
      <c r="M563" s="347"/>
      <c r="N563" s="161"/>
      <c r="O563" s="237"/>
      <c r="P563" s="237"/>
      <c r="Q563" s="160"/>
      <c r="R563" s="160"/>
      <c r="S563" s="162"/>
      <c r="T563" s="163"/>
      <c r="U563" s="248"/>
      <c r="V563" s="162"/>
      <c r="W563" s="118"/>
      <c r="X563" s="162"/>
      <c r="Y563" s="119"/>
      <c r="Z563" s="120"/>
      <c r="AA563" s="121"/>
    </row>
    <row r="564" spans="1:27" s="14" customFormat="1" ht="12" customHeight="1">
      <c r="A564" s="131"/>
      <c r="B564" s="285"/>
      <c r="C564" s="133"/>
      <c r="D564" s="134"/>
      <c r="E564" s="249"/>
      <c r="F564" s="249"/>
      <c r="G564" s="39"/>
      <c r="H564" s="39"/>
      <c r="I564" s="347"/>
      <c r="J564" s="347"/>
      <c r="K564" s="347"/>
      <c r="L564" s="347"/>
      <c r="M564" s="347"/>
      <c r="N564" s="161"/>
      <c r="O564" s="237"/>
      <c r="P564" s="237"/>
      <c r="Q564" s="160"/>
      <c r="R564" s="160"/>
      <c r="S564" s="162"/>
      <c r="T564" s="163"/>
      <c r="U564" s="248"/>
      <c r="V564" s="162"/>
      <c r="W564" s="118"/>
      <c r="X564" s="162"/>
      <c r="Y564" s="119"/>
      <c r="Z564" s="120"/>
      <c r="AA564" s="121"/>
    </row>
    <row r="565" spans="1:27" s="14" customFormat="1" ht="12" customHeight="1">
      <c r="A565" s="131"/>
      <c r="B565" s="285"/>
      <c r="C565" s="133"/>
      <c r="D565" s="134"/>
      <c r="E565" s="249"/>
      <c r="F565" s="249"/>
      <c r="G565" s="39"/>
      <c r="H565" s="39"/>
      <c r="I565" s="347"/>
      <c r="J565" s="347"/>
      <c r="K565" s="347"/>
      <c r="L565" s="347"/>
      <c r="M565" s="347"/>
      <c r="N565" s="161"/>
      <c r="O565" s="237"/>
      <c r="P565" s="237"/>
      <c r="Q565" s="160"/>
      <c r="R565" s="160"/>
      <c r="S565" s="162"/>
      <c r="T565" s="163"/>
      <c r="U565" s="248"/>
      <c r="V565" s="162"/>
      <c r="W565" s="118"/>
      <c r="X565" s="162"/>
      <c r="Y565" s="119"/>
      <c r="Z565" s="120"/>
      <c r="AA565" s="121"/>
    </row>
    <row r="566" spans="1:27" s="14" customFormat="1" ht="12" customHeight="1">
      <c r="A566" s="131"/>
      <c r="B566" s="285"/>
      <c r="C566" s="133"/>
      <c r="D566" s="134"/>
      <c r="E566" s="249"/>
      <c r="F566" s="249"/>
      <c r="G566" s="39"/>
      <c r="H566" s="39"/>
      <c r="I566" s="347"/>
      <c r="J566" s="347"/>
      <c r="K566" s="347"/>
      <c r="L566" s="347"/>
      <c r="M566" s="347"/>
      <c r="N566" s="161"/>
      <c r="O566" s="237"/>
      <c r="P566" s="237"/>
      <c r="Q566" s="160"/>
      <c r="R566" s="160"/>
      <c r="S566" s="162"/>
      <c r="T566" s="163"/>
      <c r="U566" s="248"/>
      <c r="V566" s="162"/>
      <c r="W566" s="118"/>
      <c r="X566" s="162"/>
      <c r="Y566" s="119"/>
      <c r="Z566" s="120"/>
      <c r="AA566" s="121"/>
    </row>
    <row r="567" spans="1:27" s="14" customFormat="1" ht="12" customHeight="1">
      <c r="A567" s="131"/>
      <c r="B567" s="285"/>
      <c r="C567" s="133"/>
      <c r="D567" s="134"/>
      <c r="E567" s="249"/>
      <c r="F567" s="249"/>
      <c r="G567" s="39"/>
      <c r="H567" s="39"/>
      <c r="I567" s="347"/>
      <c r="J567" s="347"/>
      <c r="K567" s="347"/>
      <c r="L567" s="347"/>
      <c r="M567" s="347"/>
      <c r="N567" s="161"/>
      <c r="O567" s="237"/>
      <c r="P567" s="237"/>
      <c r="Q567" s="160"/>
      <c r="R567" s="160"/>
      <c r="S567" s="162"/>
      <c r="T567" s="163"/>
      <c r="U567" s="248"/>
      <c r="V567" s="162"/>
      <c r="W567" s="118"/>
      <c r="X567" s="162"/>
      <c r="Y567" s="119"/>
      <c r="Z567" s="120"/>
      <c r="AA567" s="121"/>
    </row>
    <row r="568" spans="1:27" s="14" customFormat="1" ht="12" customHeight="1">
      <c r="A568" s="131"/>
      <c r="B568" s="285"/>
      <c r="C568" s="133"/>
      <c r="D568" s="134"/>
      <c r="E568" s="249"/>
      <c r="F568" s="249"/>
      <c r="G568" s="39"/>
      <c r="H568" s="39"/>
      <c r="I568" s="347"/>
      <c r="J568" s="347"/>
      <c r="K568" s="347"/>
      <c r="L568" s="347"/>
      <c r="M568" s="347"/>
      <c r="N568" s="161"/>
      <c r="O568" s="237"/>
      <c r="P568" s="237"/>
      <c r="Q568" s="160"/>
      <c r="R568" s="160"/>
      <c r="S568" s="162"/>
      <c r="T568" s="163"/>
      <c r="U568" s="248"/>
      <c r="V568" s="162"/>
      <c r="W568" s="118"/>
      <c r="X568" s="162"/>
      <c r="Y568" s="119"/>
      <c r="Z568" s="120"/>
      <c r="AA568" s="121"/>
    </row>
    <row r="569" spans="1:27" s="14" customFormat="1" ht="12" customHeight="1">
      <c r="A569" s="131"/>
      <c r="B569" s="285"/>
      <c r="C569" s="133"/>
      <c r="D569" s="134"/>
      <c r="E569" s="249"/>
      <c r="F569" s="249"/>
      <c r="G569" s="39"/>
      <c r="H569" s="39"/>
      <c r="I569" s="347"/>
      <c r="J569" s="347"/>
      <c r="K569" s="347"/>
      <c r="L569" s="347"/>
      <c r="M569" s="347"/>
      <c r="N569" s="161"/>
      <c r="O569" s="237"/>
      <c r="P569" s="237"/>
      <c r="Q569" s="160"/>
      <c r="R569" s="160"/>
      <c r="S569" s="162"/>
      <c r="T569" s="163"/>
      <c r="U569" s="248"/>
      <c r="V569" s="162"/>
      <c r="W569" s="118"/>
      <c r="X569" s="162"/>
      <c r="Y569" s="119"/>
      <c r="Z569" s="120"/>
      <c r="AA569" s="121"/>
    </row>
    <row r="570" spans="1:27" s="14" customFormat="1" ht="12" customHeight="1">
      <c r="A570" s="131"/>
      <c r="B570" s="285"/>
      <c r="C570" s="133"/>
      <c r="D570" s="134"/>
      <c r="E570" s="249"/>
      <c r="F570" s="249"/>
      <c r="G570" s="39"/>
      <c r="H570" s="39"/>
      <c r="I570" s="347"/>
      <c r="J570" s="347"/>
      <c r="K570" s="347"/>
      <c r="L570" s="347"/>
      <c r="M570" s="347"/>
      <c r="N570" s="161"/>
      <c r="O570" s="237"/>
      <c r="P570" s="237"/>
      <c r="Q570" s="160"/>
      <c r="R570" s="160"/>
      <c r="S570" s="162"/>
      <c r="T570" s="163"/>
      <c r="U570" s="248"/>
      <c r="V570" s="162"/>
      <c r="W570" s="118"/>
      <c r="X570" s="162"/>
      <c r="Y570" s="119"/>
      <c r="Z570" s="120"/>
      <c r="AA570" s="121"/>
    </row>
    <row r="571" spans="1:27" s="14" customFormat="1" ht="12" customHeight="1">
      <c r="A571" s="131"/>
      <c r="B571" s="285"/>
      <c r="C571" s="133"/>
      <c r="D571" s="134"/>
      <c r="E571" s="249"/>
      <c r="F571" s="249"/>
      <c r="G571" s="39"/>
      <c r="H571" s="39"/>
      <c r="I571" s="347"/>
      <c r="J571" s="347"/>
      <c r="K571" s="347"/>
      <c r="L571" s="347"/>
      <c r="M571" s="347"/>
      <c r="N571" s="161"/>
      <c r="O571" s="237"/>
      <c r="P571" s="237"/>
      <c r="Q571" s="160"/>
      <c r="R571" s="160"/>
      <c r="S571" s="162"/>
      <c r="T571" s="163"/>
      <c r="U571" s="248"/>
      <c r="V571" s="162"/>
      <c r="W571" s="118"/>
      <c r="X571" s="162"/>
      <c r="Y571" s="119"/>
      <c r="Z571" s="120"/>
      <c r="AA571" s="121"/>
    </row>
    <row r="572" spans="1:27" s="14" customFormat="1" ht="12" customHeight="1">
      <c r="A572" s="131"/>
      <c r="B572" s="285"/>
      <c r="C572" s="133"/>
      <c r="D572" s="134"/>
      <c r="E572" s="249"/>
      <c r="F572" s="249"/>
      <c r="G572" s="39"/>
      <c r="H572" s="39"/>
      <c r="I572" s="347"/>
      <c r="J572" s="347"/>
      <c r="K572" s="347"/>
      <c r="L572" s="347"/>
      <c r="M572" s="347"/>
      <c r="N572" s="161"/>
      <c r="O572" s="237"/>
      <c r="P572" s="237"/>
      <c r="Q572" s="160"/>
      <c r="R572" s="160"/>
      <c r="S572" s="162"/>
      <c r="T572" s="163"/>
      <c r="U572" s="248"/>
      <c r="V572" s="162"/>
      <c r="W572" s="118"/>
      <c r="X572" s="162"/>
      <c r="Y572" s="119"/>
      <c r="Z572" s="120"/>
      <c r="AA572" s="121"/>
    </row>
    <row r="573" spans="1:27" s="14" customFormat="1" ht="12" customHeight="1">
      <c r="A573" s="131"/>
      <c r="B573" s="285"/>
      <c r="C573" s="133"/>
      <c r="D573" s="134"/>
      <c r="E573" s="249"/>
      <c r="F573" s="249"/>
      <c r="G573" s="39"/>
      <c r="H573" s="39"/>
      <c r="I573" s="347"/>
      <c r="J573" s="347"/>
      <c r="K573" s="347"/>
      <c r="L573" s="347"/>
      <c r="M573" s="347"/>
      <c r="N573" s="136"/>
      <c r="O573" s="237"/>
      <c r="P573" s="237"/>
      <c r="Q573" s="133"/>
      <c r="R573" s="133"/>
      <c r="S573" s="139"/>
      <c r="T573" s="140"/>
      <c r="U573" s="138"/>
      <c r="V573" s="162" t="s">
        <v>434</v>
      </c>
      <c r="W573" s="118"/>
      <c r="X573" s="433">
        <f>SUBTOTAL(9,X1:X572)</f>
        <v>14534.999999999996</v>
      </c>
      <c r="Y573" s="434"/>
      <c r="Z573" s="120"/>
      <c r="AA573" s="121"/>
    </row>
    <row r="574" spans="1:27" s="309" customFormat="1" ht="12" customHeight="1">
      <c r="A574" s="305" t="s">
        <v>522</v>
      </c>
      <c r="B574" s="306"/>
      <c r="C574" s="307">
        <v>1</v>
      </c>
      <c r="D574" s="308" t="s">
        <v>12</v>
      </c>
      <c r="E574" s="309" t="s">
        <v>521</v>
      </c>
      <c r="G574" s="330"/>
      <c r="H574" s="330"/>
      <c r="I574" s="349"/>
      <c r="J574" s="349"/>
      <c r="K574" s="349"/>
      <c r="L574" s="349"/>
      <c r="M574" s="349"/>
      <c r="N574" s="310"/>
      <c r="O574" s="333"/>
      <c r="P574" s="333"/>
      <c r="Q574" s="307"/>
      <c r="R574" s="307"/>
      <c r="S574" s="311"/>
      <c r="T574" s="312"/>
      <c r="U574" s="313"/>
      <c r="V574" s="311"/>
      <c r="W574" s="311"/>
      <c r="X574" s="311"/>
      <c r="Y574" s="314">
        <v>408</v>
      </c>
      <c r="Z574" s="315"/>
    </row>
    <row r="575" spans="1:27" s="309" customFormat="1" ht="12" customHeight="1">
      <c r="A575" s="305" t="s">
        <v>522</v>
      </c>
      <c r="B575" s="306"/>
      <c r="C575" s="307">
        <v>1</v>
      </c>
      <c r="D575" s="308" t="s">
        <v>10</v>
      </c>
      <c r="E575" s="309" t="s">
        <v>521</v>
      </c>
      <c r="G575" s="330"/>
      <c r="H575" s="330"/>
      <c r="I575" s="349"/>
      <c r="J575" s="349"/>
      <c r="K575" s="349"/>
      <c r="L575" s="349"/>
      <c r="M575" s="349"/>
      <c r="N575" s="310"/>
      <c r="O575" s="333"/>
      <c r="P575" s="333"/>
      <c r="Q575" s="307"/>
      <c r="R575" s="307"/>
      <c r="S575" s="311"/>
      <c r="T575" s="312"/>
      <c r="U575" s="313"/>
      <c r="V575" s="311"/>
      <c r="W575" s="311"/>
      <c r="X575" s="311"/>
      <c r="Y575" s="314">
        <v>322.5</v>
      </c>
      <c r="Z575" s="315"/>
    </row>
    <row r="576" spans="1:27" s="309" customFormat="1" ht="12" customHeight="1">
      <c r="A576" s="305" t="s">
        <v>522</v>
      </c>
      <c r="B576" s="306"/>
      <c r="C576" s="307">
        <v>1</v>
      </c>
      <c r="D576" s="308" t="s">
        <v>48</v>
      </c>
      <c r="E576" s="309" t="s">
        <v>521</v>
      </c>
      <c r="G576" s="330"/>
      <c r="H576" s="330"/>
      <c r="I576" s="349"/>
      <c r="J576" s="349"/>
      <c r="K576" s="349"/>
      <c r="L576" s="349"/>
      <c r="M576" s="349"/>
      <c r="N576" s="310"/>
      <c r="O576" s="333"/>
      <c r="P576" s="333"/>
      <c r="Q576" s="307"/>
      <c r="R576" s="307"/>
      <c r="S576" s="311"/>
      <c r="T576" s="312"/>
      <c r="U576" s="313"/>
      <c r="V576" s="311"/>
      <c r="W576" s="311"/>
      <c r="X576" s="311"/>
      <c r="Y576" s="314">
        <v>490</v>
      </c>
      <c r="Z576" s="315"/>
    </row>
    <row r="577" spans="1:26" s="309" customFormat="1" ht="12" customHeight="1">
      <c r="A577" s="305"/>
      <c r="B577" s="306"/>
      <c r="C577" s="307">
        <v>1</v>
      </c>
      <c r="D577" s="308" t="s">
        <v>310</v>
      </c>
      <c r="E577" s="309" t="s">
        <v>521</v>
      </c>
      <c r="G577" s="330"/>
      <c r="H577" s="330"/>
      <c r="I577" s="349"/>
      <c r="J577" s="349"/>
      <c r="K577" s="349"/>
      <c r="L577" s="349"/>
      <c r="M577" s="349"/>
      <c r="N577" s="310"/>
      <c r="O577" s="333"/>
      <c r="P577" s="333"/>
      <c r="Q577" s="307"/>
      <c r="R577" s="307"/>
      <c r="S577" s="311"/>
      <c r="T577" s="312"/>
      <c r="U577" s="313"/>
      <c r="V577" s="311"/>
      <c r="W577" s="311"/>
      <c r="X577" s="311"/>
      <c r="Y577" s="314"/>
      <c r="Z577" s="315"/>
    </row>
    <row r="578" spans="1:26" s="309" customFormat="1" ht="12" customHeight="1">
      <c r="A578" s="305" t="s">
        <v>522</v>
      </c>
      <c r="B578" s="306"/>
      <c r="C578" s="307">
        <v>1</v>
      </c>
      <c r="D578" s="308" t="s">
        <v>516</v>
      </c>
      <c r="E578" s="309" t="s">
        <v>521</v>
      </c>
      <c r="G578" s="330"/>
      <c r="H578" s="330"/>
      <c r="I578" s="349"/>
      <c r="J578" s="349"/>
      <c r="K578" s="349"/>
      <c r="L578" s="349"/>
      <c r="M578" s="349"/>
      <c r="N578" s="310"/>
      <c r="O578" s="333"/>
      <c r="P578" s="333"/>
      <c r="Q578" s="307"/>
      <c r="R578" s="307"/>
      <c r="S578" s="311"/>
      <c r="T578" s="312"/>
      <c r="U578" s="313"/>
      <c r="V578" s="311"/>
      <c r="W578" s="311"/>
      <c r="X578" s="311"/>
      <c r="Y578" s="314">
        <v>391.6</v>
      </c>
      <c r="Z578" s="315"/>
    </row>
    <row r="579" spans="1:26" s="309" customFormat="1" ht="12" customHeight="1">
      <c r="A579" s="305" t="s">
        <v>522</v>
      </c>
      <c r="B579" s="306"/>
      <c r="C579" s="307">
        <v>1</v>
      </c>
      <c r="D579" s="308" t="s">
        <v>59</v>
      </c>
      <c r="E579" s="309" t="s">
        <v>521</v>
      </c>
      <c r="G579" s="330"/>
      <c r="H579" s="330"/>
      <c r="I579" s="349"/>
      <c r="J579" s="349"/>
      <c r="K579" s="349"/>
      <c r="L579" s="349"/>
      <c r="M579" s="349"/>
      <c r="N579" s="310"/>
      <c r="O579" s="333"/>
      <c r="P579" s="333"/>
      <c r="Q579" s="307"/>
      <c r="R579" s="307"/>
      <c r="S579" s="311"/>
      <c r="T579" s="312"/>
      <c r="U579" s="313"/>
      <c r="V579" s="311"/>
      <c r="W579" s="311"/>
      <c r="X579" s="311"/>
      <c r="Y579" s="314">
        <v>448</v>
      </c>
      <c r="Z579" s="315"/>
    </row>
    <row r="580" spans="1:26" s="309" customFormat="1" ht="12" customHeight="1">
      <c r="A580" s="305" t="s">
        <v>522</v>
      </c>
      <c r="B580" s="306"/>
      <c r="C580" s="307">
        <v>1</v>
      </c>
      <c r="D580" s="308" t="s">
        <v>309</v>
      </c>
      <c r="E580" s="309" t="s">
        <v>521</v>
      </c>
      <c r="G580" s="330"/>
      <c r="H580" s="330"/>
      <c r="I580" s="349"/>
      <c r="J580" s="349"/>
      <c r="K580" s="349"/>
      <c r="L580" s="349"/>
      <c r="M580" s="349"/>
      <c r="N580" s="310"/>
      <c r="O580" s="333"/>
      <c r="P580" s="333"/>
      <c r="Q580" s="307"/>
      <c r="R580" s="307"/>
      <c r="S580" s="311"/>
      <c r="T580" s="312"/>
      <c r="U580" s="313"/>
      <c r="V580" s="311"/>
      <c r="W580" s="311"/>
      <c r="X580" s="311"/>
      <c r="Y580" s="314">
        <v>530</v>
      </c>
      <c r="Z580" s="315"/>
    </row>
    <row r="581" spans="1:26" s="309" customFormat="1" ht="12" customHeight="1">
      <c r="A581" s="305"/>
      <c r="B581" s="306"/>
      <c r="C581" s="307">
        <v>1</v>
      </c>
      <c r="D581" s="308" t="s">
        <v>319</v>
      </c>
      <c r="E581" s="309" t="s">
        <v>521</v>
      </c>
      <c r="G581" s="330"/>
      <c r="H581" s="330"/>
      <c r="I581" s="349"/>
      <c r="J581" s="349"/>
      <c r="K581" s="349"/>
      <c r="L581" s="349"/>
      <c r="M581" s="349"/>
      <c r="N581" s="310"/>
      <c r="O581" s="333"/>
      <c r="P581" s="333"/>
      <c r="Q581" s="307"/>
      <c r="R581" s="307"/>
      <c r="S581" s="311"/>
      <c r="T581" s="312"/>
      <c r="U581" s="313"/>
      <c r="V581" s="311"/>
      <c r="W581" s="311"/>
      <c r="X581" s="311"/>
      <c r="Y581" s="314"/>
      <c r="Z581" s="315"/>
    </row>
    <row r="582" spans="1:26" s="309" customFormat="1" ht="12" customHeight="1">
      <c r="A582" s="305" t="s">
        <v>522</v>
      </c>
      <c r="B582" s="306"/>
      <c r="C582" s="307">
        <v>1</v>
      </c>
      <c r="D582" s="308" t="s">
        <v>303</v>
      </c>
      <c r="E582" s="309" t="s">
        <v>521</v>
      </c>
      <c r="G582" s="330"/>
      <c r="H582" s="330"/>
      <c r="I582" s="349"/>
      <c r="J582" s="349"/>
      <c r="K582" s="349"/>
      <c r="L582" s="349"/>
      <c r="M582" s="349"/>
      <c r="N582" s="310"/>
      <c r="O582" s="333"/>
      <c r="P582" s="333"/>
      <c r="Q582" s="307"/>
      <c r="R582" s="307"/>
      <c r="S582" s="311"/>
      <c r="T582" s="312"/>
      <c r="U582" s="313"/>
      <c r="V582" s="311"/>
      <c r="W582" s="311"/>
      <c r="X582" s="311"/>
      <c r="Y582" s="314">
        <v>470.3</v>
      </c>
      <c r="Z582" s="315"/>
    </row>
    <row r="583" spans="1:26" s="309" customFormat="1" ht="12" customHeight="1">
      <c r="A583" s="305"/>
      <c r="B583" s="306"/>
      <c r="C583" s="307">
        <v>1</v>
      </c>
      <c r="D583" s="308" t="s">
        <v>288</v>
      </c>
      <c r="E583" s="309" t="s">
        <v>521</v>
      </c>
      <c r="G583" s="330"/>
      <c r="H583" s="330"/>
      <c r="I583" s="349"/>
      <c r="J583" s="349"/>
      <c r="K583" s="349"/>
      <c r="L583" s="349"/>
      <c r="M583" s="349"/>
      <c r="N583" s="310"/>
      <c r="O583" s="333"/>
      <c r="P583" s="333"/>
      <c r="Q583" s="307"/>
      <c r="R583" s="307"/>
      <c r="S583" s="311"/>
      <c r="T583" s="312"/>
      <c r="U583" s="313"/>
      <c r="V583" s="311"/>
      <c r="W583" s="311"/>
      <c r="X583" s="311"/>
      <c r="Y583" s="314"/>
      <c r="Z583" s="315"/>
    </row>
    <row r="584" spans="1:26" s="309" customFormat="1" ht="12" customHeight="1">
      <c r="A584" s="305" t="s">
        <v>522</v>
      </c>
      <c r="B584" s="306"/>
      <c r="C584" s="307">
        <v>1</v>
      </c>
      <c r="D584" s="308" t="s">
        <v>283</v>
      </c>
      <c r="E584" s="309" t="s">
        <v>521</v>
      </c>
      <c r="G584" s="330"/>
      <c r="H584" s="330"/>
      <c r="I584" s="349"/>
      <c r="J584" s="349"/>
      <c r="K584" s="349"/>
      <c r="L584" s="349"/>
      <c r="M584" s="349"/>
      <c r="N584" s="310"/>
      <c r="O584" s="333"/>
      <c r="P584" s="333"/>
      <c r="Q584" s="307"/>
      <c r="R584" s="307"/>
      <c r="S584" s="311"/>
      <c r="T584" s="312"/>
      <c r="U584" s="313"/>
      <c r="V584" s="311"/>
      <c r="W584" s="311"/>
      <c r="X584" s="311"/>
      <c r="Y584" s="314">
        <v>428</v>
      </c>
      <c r="Z584" s="315"/>
    </row>
    <row r="585" spans="1:26" s="309" customFormat="1" ht="12" customHeight="1">
      <c r="A585" s="305" t="s">
        <v>522</v>
      </c>
      <c r="B585" s="306"/>
      <c r="C585" s="307">
        <v>1</v>
      </c>
      <c r="D585" s="308" t="s">
        <v>263</v>
      </c>
      <c r="E585" s="309" t="s">
        <v>521</v>
      </c>
      <c r="G585" s="330"/>
      <c r="H585" s="330"/>
      <c r="I585" s="349"/>
      <c r="J585" s="349"/>
      <c r="K585" s="349"/>
      <c r="L585" s="349"/>
      <c r="M585" s="349"/>
      <c r="N585" s="310"/>
      <c r="O585" s="333"/>
      <c r="P585" s="333"/>
      <c r="Q585" s="307"/>
      <c r="R585" s="307"/>
      <c r="S585" s="311"/>
      <c r="T585" s="312"/>
      <c r="U585" s="313"/>
      <c r="V585" s="311"/>
      <c r="W585" s="311"/>
      <c r="X585" s="311"/>
      <c r="Y585" s="314">
        <v>482</v>
      </c>
      <c r="Z585" s="315"/>
    </row>
    <row r="586" spans="1:26" s="309" customFormat="1" ht="12" customHeight="1">
      <c r="A586" s="305" t="s">
        <v>522</v>
      </c>
      <c r="B586" s="306"/>
      <c r="C586" s="307">
        <v>1</v>
      </c>
      <c r="D586" s="308" t="s">
        <v>284</v>
      </c>
      <c r="E586" s="309" t="s">
        <v>521</v>
      </c>
      <c r="G586" s="330"/>
      <c r="H586" s="330"/>
      <c r="I586" s="349"/>
      <c r="J586" s="349"/>
      <c r="K586" s="349"/>
      <c r="L586" s="349"/>
      <c r="M586" s="349"/>
      <c r="N586" s="310"/>
      <c r="O586" s="333"/>
      <c r="P586" s="333"/>
      <c r="Q586" s="307"/>
      <c r="R586" s="307"/>
      <c r="S586" s="311"/>
      <c r="T586" s="312"/>
      <c r="U586" s="313"/>
      <c r="V586" s="311"/>
      <c r="W586" s="311"/>
      <c r="X586" s="311"/>
      <c r="Y586" s="314">
        <v>723.3</v>
      </c>
      <c r="Z586" s="315"/>
    </row>
    <row r="587" spans="1:26" s="309" customFormat="1" ht="12" customHeight="1">
      <c r="A587" s="305" t="s">
        <v>522</v>
      </c>
      <c r="B587" s="306"/>
      <c r="C587" s="307">
        <v>1</v>
      </c>
      <c r="D587" s="308" t="s">
        <v>38</v>
      </c>
      <c r="E587" s="309" t="s">
        <v>521</v>
      </c>
      <c r="G587" s="330"/>
      <c r="H587" s="330"/>
      <c r="I587" s="349"/>
      <c r="J587" s="349"/>
      <c r="K587" s="349"/>
      <c r="L587" s="349"/>
      <c r="M587" s="349"/>
      <c r="N587" s="310"/>
      <c r="O587" s="333"/>
      <c r="P587" s="333"/>
      <c r="Q587" s="307"/>
      <c r="R587" s="307"/>
      <c r="S587" s="311"/>
      <c r="T587" s="312"/>
      <c r="U587" s="313"/>
      <c r="V587" s="311"/>
      <c r="W587" s="311"/>
      <c r="X587" s="311"/>
      <c r="Y587" s="314">
        <v>524</v>
      </c>
      <c r="Z587" s="315"/>
    </row>
    <row r="588" spans="1:26" s="309" customFormat="1" ht="12" customHeight="1">
      <c r="A588" s="305"/>
      <c r="B588" s="306"/>
      <c r="C588" s="307">
        <v>1</v>
      </c>
      <c r="D588" s="308" t="s">
        <v>307</v>
      </c>
      <c r="E588" s="309" t="s">
        <v>521</v>
      </c>
      <c r="G588" s="330"/>
      <c r="H588" s="330"/>
      <c r="I588" s="349"/>
      <c r="J588" s="349"/>
      <c r="K588" s="349"/>
      <c r="L588" s="349"/>
      <c r="M588" s="349"/>
      <c r="N588" s="310"/>
      <c r="O588" s="333"/>
      <c r="P588" s="333"/>
      <c r="Q588" s="307"/>
      <c r="R588" s="307"/>
      <c r="S588" s="311"/>
      <c r="T588" s="312"/>
      <c r="U588" s="313"/>
      <c r="V588" s="311"/>
      <c r="W588" s="311"/>
      <c r="X588" s="311"/>
      <c r="Y588" s="314"/>
      <c r="Z588" s="315"/>
    </row>
    <row r="589" spans="1:26" s="309" customFormat="1" ht="12" customHeight="1">
      <c r="A589" s="305"/>
      <c r="B589" s="306"/>
      <c r="C589" s="307">
        <v>1</v>
      </c>
      <c r="D589" s="308" t="s">
        <v>304</v>
      </c>
      <c r="E589" s="309" t="s">
        <v>521</v>
      </c>
      <c r="G589" s="330"/>
      <c r="H589" s="330"/>
      <c r="I589" s="349"/>
      <c r="J589" s="349"/>
      <c r="K589" s="349"/>
      <c r="L589" s="349"/>
      <c r="M589" s="349"/>
      <c r="N589" s="310"/>
      <c r="O589" s="333"/>
      <c r="P589" s="333"/>
      <c r="Q589" s="307"/>
      <c r="R589" s="307"/>
      <c r="S589" s="311"/>
      <c r="T589" s="312"/>
      <c r="U589" s="313"/>
      <c r="V589" s="311"/>
      <c r="W589" s="311"/>
      <c r="X589" s="311"/>
      <c r="Y589" s="314"/>
      <c r="Z589" s="315"/>
    </row>
    <row r="590" spans="1:26" s="309" customFormat="1" ht="12" customHeight="1">
      <c r="A590" s="305" t="s">
        <v>522</v>
      </c>
      <c r="B590" s="306"/>
      <c r="C590" s="307">
        <v>1</v>
      </c>
      <c r="D590" s="308" t="s">
        <v>314</v>
      </c>
      <c r="E590" s="309" t="s">
        <v>521</v>
      </c>
      <c r="G590" s="330"/>
      <c r="H590" s="330"/>
      <c r="I590" s="349"/>
      <c r="J590" s="349"/>
      <c r="K590" s="349"/>
      <c r="L590" s="349"/>
      <c r="M590" s="349"/>
      <c r="N590" s="310"/>
      <c r="O590" s="333"/>
      <c r="P590" s="333"/>
      <c r="Q590" s="307"/>
      <c r="R590" s="307"/>
      <c r="S590" s="311"/>
      <c r="T590" s="312"/>
      <c r="U590" s="313"/>
      <c r="V590" s="311"/>
      <c r="W590" s="311"/>
      <c r="X590" s="311"/>
      <c r="Y590" s="314">
        <v>494.8</v>
      </c>
      <c r="Z590" s="315"/>
    </row>
    <row r="591" spans="1:26" s="309" customFormat="1" ht="12" customHeight="1">
      <c r="A591" s="305" t="s">
        <v>522</v>
      </c>
      <c r="B591" s="306"/>
      <c r="C591" s="307">
        <v>1</v>
      </c>
      <c r="D591" s="308" t="s">
        <v>261</v>
      </c>
      <c r="E591" s="309" t="s">
        <v>521</v>
      </c>
      <c r="G591" s="330"/>
      <c r="H591" s="330"/>
      <c r="I591" s="349"/>
      <c r="J591" s="349"/>
      <c r="K591" s="349"/>
      <c r="L591" s="349"/>
      <c r="M591" s="349"/>
      <c r="N591" s="310"/>
      <c r="O591" s="333"/>
      <c r="P591" s="333"/>
      <c r="Q591" s="307"/>
      <c r="R591" s="307"/>
      <c r="S591" s="311"/>
      <c r="T591" s="312"/>
      <c r="U591" s="313"/>
      <c r="V591" s="311"/>
      <c r="W591" s="311"/>
      <c r="X591" s="311"/>
      <c r="Y591" s="314">
        <v>564.1</v>
      </c>
      <c r="Z591" s="315"/>
    </row>
    <row r="592" spans="1:26" s="309" customFormat="1" ht="12" customHeight="1">
      <c r="A592" s="305" t="s">
        <v>522</v>
      </c>
      <c r="B592" s="306"/>
      <c r="C592" s="307">
        <v>1</v>
      </c>
      <c r="D592" s="308" t="s">
        <v>25</v>
      </c>
      <c r="E592" s="309" t="s">
        <v>521</v>
      </c>
      <c r="G592" s="330"/>
      <c r="H592" s="330"/>
      <c r="I592" s="349"/>
      <c r="J592" s="349"/>
      <c r="K592" s="349"/>
      <c r="L592" s="349"/>
      <c r="M592" s="349"/>
      <c r="N592" s="310"/>
      <c r="O592" s="333"/>
      <c r="P592" s="333"/>
      <c r="Q592" s="307"/>
      <c r="R592" s="307"/>
      <c r="S592" s="311"/>
      <c r="T592" s="312"/>
      <c r="U592" s="313"/>
      <c r="V592" s="311"/>
      <c r="W592" s="311"/>
      <c r="X592" s="311"/>
      <c r="Y592" s="314">
        <v>543.5</v>
      </c>
      <c r="Z592" s="315"/>
    </row>
    <row r="593" spans="1:26" s="309" customFormat="1" ht="12" customHeight="1">
      <c r="A593" s="305" t="s">
        <v>522</v>
      </c>
      <c r="B593" s="306"/>
      <c r="C593" s="307">
        <v>1</v>
      </c>
      <c r="D593" s="308" t="s">
        <v>277</v>
      </c>
      <c r="E593" s="309" t="s">
        <v>521</v>
      </c>
      <c r="G593" s="330"/>
      <c r="H593" s="330"/>
      <c r="I593" s="349"/>
      <c r="J593" s="349"/>
      <c r="K593" s="349"/>
      <c r="L593" s="349"/>
      <c r="M593" s="349"/>
      <c r="N593" s="310"/>
      <c r="O593" s="333"/>
      <c r="P593" s="333"/>
      <c r="Q593" s="307"/>
      <c r="R593" s="307"/>
      <c r="S593" s="311"/>
      <c r="T593" s="312"/>
      <c r="U593" s="313"/>
      <c r="V593" s="311"/>
      <c r="W593" s="311"/>
      <c r="X593" s="311"/>
      <c r="Y593" s="314">
        <v>672</v>
      </c>
      <c r="Z593" s="315"/>
    </row>
    <row r="594" spans="1:26" s="309" customFormat="1" ht="12" customHeight="1">
      <c r="A594" s="305" t="s">
        <v>522</v>
      </c>
      <c r="B594" s="306"/>
      <c r="C594" s="307">
        <v>1</v>
      </c>
      <c r="D594" s="308" t="s">
        <v>266</v>
      </c>
      <c r="E594" s="309" t="s">
        <v>521</v>
      </c>
      <c r="G594" s="330"/>
      <c r="H594" s="330"/>
      <c r="I594" s="349"/>
      <c r="J594" s="349"/>
      <c r="K594" s="349"/>
      <c r="L594" s="349"/>
      <c r="M594" s="349"/>
      <c r="N594" s="310"/>
      <c r="O594" s="333"/>
      <c r="P594" s="333"/>
      <c r="Q594" s="307"/>
      <c r="R594" s="307"/>
      <c r="S594" s="311"/>
      <c r="T594" s="312"/>
      <c r="U594" s="313"/>
      <c r="V594" s="311"/>
      <c r="W594" s="311"/>
      <c r="X594" s="311"/>
      <c r="Y594" s="314">
        <v>487.2</v>
      </c>
      <c r="Z594" s="315"/>
    </row>
    <row r="595" spans="1:26" s="309" customFormat="1" ht="12" customHeight="1">
      <c r="A595" s="305" t="s">
        <v>522</v>
      </c>
      <c r="B595" s="306"/>
      <c r="C595" s="307">
        <v>1</v>
      </c>
      <c r="D595" s="308" t="s">
        <v>255</v>
      </c>
      <c r="E595" s="309" t="s">
        <v>521</v>
      </c>
      <c r="G595" s="330"/>
      <c r="H595" s="330"/>
      <c r="I595" s="349"/>
      <c r="J595" s="349"/>
      <c r="K595" s="349"/>
      <c r="L595" s="349"/>
      <c r="M595" s="349"/>
      <c r="N595" s="310"/>
      <c r="O595" s="333"/>
      <c r="P595" s="333"/>
      <c r="Q595" s="307"/>
      <c r="R595" s="307"/>
      <c r="S595" s="311"/>
      <c r="T595" s="312"/>
      <c r="U595" s="313"/>
      <c r="V595" s="311"/>
      <c r="W595" s="311"/>
      <c r="X595" s="311"/>
      <c r="Y595" s="314">
        <v>551.29999999999995</v>
      </c>
      <c r="Z595" s="315"/>
    </row>
    <row r="596" spans="1:26" s="309" customFormat="1" ht="12" customHeight="1">
      <c r="A596" s="305" t="s">
        <v>522</v>
      </c>
      <c r="B596" s="306"/>
      <c r="C596" s="307">
        <v>1</v>
      </c>
      <c r="D596" s="308" t="s">
        <v>256</v>
      </c>
      <c r="E596" s="309" t="s">
        <v>521</v>
      </c>
      <c r="G596" s="330"/>
      <c r="H596" s="330"/>
      <c r="I596" s="349"/>
      <c r="J596" s="349"/>
      <c r="K596" s="349"/>
      <c r="L596" s="349"/>
      <c r="M596" s="349"/>
      <c r="N596" s="310"/>
      <c r="O596" s="333"/>
      <c r="P596" s="333"/>
      <c r="Q596" s="307"/>
      <c r="R596" s="307"/>
      <c r="S596" s="311"/>
      <c r="T596" s="312"/>
      <c r="U596" s="313"/>
      <c r="V596" s="311"/>
      <c r="W596" s="311"/>
      <c r="X596" s="311"/>
      <c r="Y596" s="314">
        <v>512.20000000000005</v>
      </c>
      <c r="Z596" s="315"/>
    </row>
    <row r="597" spans="1:26" s="309" customFormat="1" ht="12" customHeight="1">
      <c r="A597" s="305" t="s">
        <v>522</v>
      </c>
      <c r="B597" s="306"/>
      <c r="C597" s="307">
        <v>1</v>
      </c>
      <c r="D597" s="308" t="s">
        <v>257</v>
      </c>
      <c r="E597" s="309" t="s">
        <v>521</v>
      </c>
      <c r="G597" s="330"/>
      <c r="H597" s="330"/>
      <c r="I597" s="349"/>
      <c r="J597" s="349"/>
      <c r="K597" s="349"/>
      <c r="L597" s="349"/>
      <c r="M597" s="349"/>
      <c r="N597" s="310"/>
      <c r="O597" s="333"/>
      <c r="P597" s="333"/>
      <c r="Q597" s="307"/>
      <c r="R597" s="307"/>
      <c r="S597" s="311"/>
      <c r="T597" s="312"/>
      <c r="U597" s="313"/>
      <c r="V597" s="311"/>
      <c r="W597" s="311"/>
      <c r="X597" s="311"/>
      <c r="Y597" s="314">
        <v>656</v>
      </c>
      <c r="Z597" s="315"/>
    </row>
    <row r="598" spans="1:26" s="309" customFormat="1" ht="12" customHeight="1">
      <c r="A598" s="305" t="s">
        <v>522</v>
      </c>
      <c r="B598" s="306"/>
      <c r="C598" s="307">
        <v>1</v>
      </c>
      <c r="D598" s="308" t="s">
        <v>264</v>
      </c>
      <c r="E598" s="309" t="s">
        <v>521</v>
      </c>
      <c r="G598" s="331"/>
      <c r="H598" s="331"/>
      <c r="I598" s="349"/>
      <c r="J598" s="349"/>
      <c r="K598" s="349"/>
      <c r="L598" s="349"/>
      <c r="M598" s="349"/>
      <c r="N598" s="310"/>
      <c r="O598" s="333"/>
      <c r="P598" s="333"/>
      <c r="Q598" s="307"/>
      <c r="R598" s="307"/>
      <c r="S598" s="311"/>
      <c r="T598" s="312"/>
      <c r="U598" s="313"/>
      <c r="V598" s="311"/>
      <c r="W598" s="311"/>
      <c r="X598" s="311"/>
      <c r="Y598" s="311">
        <v>497.75</v>
      </c>
      <c r="Z598" s="315"/>
    </row>
    <row r="599" spans="1:26" s="309" customFormat="1" ht="12" customHeight="1">
      <c r="A599" s="305"/>
      <c r="B599" s="306"/>
      <c r="C599" s="307">
        <v>1</v>
      </c>
      <c r="D599" s="308" t="s">
        <v>431</v>
      </c>
      <c r="E599" s="309" t="s">
        <v>521</v>
      </c>
      <c r="G599" s="330"/>
      <c r="H599" s="330"/>
      <c r="I599" s="349"/>
      <c r="J599" s="349"/>
      <c r="K599" s="349"/>
      <c r="L599" s="349"/>
      <c r="M599" s="349"/>
      <c r="N599" s="310"/>
      <c r="O599" s="333"/>
      <c r="P599" s="333"/>
      <c r="Q599" s="307"/>
      <c r="R599" s="307"/>
      <c r="S599" s="311"/>
      <c r="T599" s="312"/>
      <c r="U599" s="313"/>
      <c r="V599" s="311"/>
      <c r="W599" s="311"/>
      <c r="X599" s="311"/>
      <c r="Y599" s="314"/>
      <c r="Z599" s="315"/>
    </row>
    <row r="600" spans="1:26" s="309" customFormat="1" ht="12" customHeight="1">
      <c r="A600" s="305" t="s">
        <v>522</v>
      </c>
      <c r="B600" s="306"/>
      <c r="C600" s="307">
        <v>1</v>
      </c>
      <c r="D600" s="308" t="s">
        <v>413</v>
      </c>
      <c r="E600" s="309" t="s">
        <v>521</v>
      </c>
      <c r="G600" s="330"/>
      <c r="H600" s="330"/>
      <c r="I600" s="349"/>
      <c r="J600" s="349"/>
      <c r="K600" s="349"/>
      <c r="L600" s="349"/>
      <c r="M600" s="349"/>
      <c r="N600" s="310"/>
      <c r="O600" s="333"/>
      <c r="P600" s="333"/>
      <c r="Q600" s="307"/>
      <c r="R600" s="307"/>
      <c r="S600" s="311"/>
      <c r="T600" s="312"/>
      <c r="U600" s="313"/>
      <c r="V600" s="311"/>
      <c r="W600" s="311"/>
      <c r="X600" s="311"/>
      <c r="Y600" s="314">
        <v>563.6</v>
      </c>
      <c r="Z600" s="315"/>
    </row>
    <row r="601" spans="1:26" s="309" customFormat="1" ht="12" customHeight="1">
      <c r="A601" s="305"/>
      <c r="B601" s="306"/>
      <c r="C601" s="307">
        <v>1</v>
      </c>
      <c r="D601" s="308" t="s">
        <v>417</v>
      </c>
      <c r="E601" s="309" t="s">
        <v>521</v>
      </c>
      <c r="G601" s="330"/>
      <c r="H601" s="330"/>
      <c r="I601" s="349"/>
      <c r="J601" s="349"/>
      <c r="K601" s="349"/>
      <c r="L601" s="349"/>
      <c r="M601" s="349"/>
      <c r="N601" s="310"/>
      <c r="O601" s="333"/>
      <c r="P601" s="333"/>
      <c r="Q601" s="307"/>
      <c r="R601" s="307"/>
      <c r="S601" s="311"/>
      <c r="T601" s="312"/>
      <c r="U601" s="313"/>
      <c r="V601" s="311"/>
      <c r="W601" s="311"/>
      <c r="X601" s="311"/>
      <c r="Y601" s="314"/>
      <c r="Z601" s="315"/>
    </row>
    <row r="602" spans="1:26" s="309" customFormat="1" ht="12" customHeight="1">
      <c r="A602" s="305" t="s">
        <v>522</v>
      </c>
      <c r="B602" s="306"/>
      <c r="C602" s="307">
        <v>1</v>
      </c>
      <c r="D602" s="308" t="s">
        <v>23</v>
      </c>
      <c r="E602" s="309" t="s">
        <v>521</v>
      </c>
      <c r="G602" s="330"/>
      <c r="H602" s="330"/>
      <c r="I602" s="349"/>
      <c r="J602" s="349"/>
      <c r="K602" s="349"/>
      <c r="L602" s="349"/>
      <c r="M602" s="349"/>
      <c r="N602" s="310"/>
      <c r="O602" s="333"/>
      <c r="P602" s="333"/>
      <c r="Q602" s="307"/>
      <c r="R602" s="307"/>
      <c r="S602" s="311"/>
      <c r="T602" s="312"/>
      <c r="U602" s="313"/>
      <c r="V602" s="311"/>
      <c r="W602" s="311"/>
      <c r="X602" s="311"/>
      <c r="Y602" s="314"/>
      <c r="Z602" s="315"/>
    </row>
    <row r="603" spans="1:26" s="309" customFormat="1" ht="12" customHeight="1">
      <c r="A603" s="305" t="s">
        <v>522</v>
      </c>
      <c r="B603" s="306"/>
      <c r="C603" s="307">
        <v>1</v>
      </c>
      <c r="D603" s="308" t="s">
        <v>475</v>
      </c>
      <c r="E603" s="309" t="s">
        <v>521</v>
      </c>
      <c r="G603" s="330"/>
      <c r="H603" s="330"/>
      <c r="I603" s="349"/>
      <c r="J603" s="349"/>
      <c r="K603" s="349"/>
      <c r="L603" s="349"/>
      <c r="M603" s="349"/>
      <c r="N603" s="310"/>
      <c r="O603" s="333"/>
      <c r="P603" s="333"/>
      <c r="Q603" s="307"/>
      <c r="R603" s="307"/>
      <c r="S603" s="311"/>
      <c r="T603" s="312"/>
      <c r="U603" s="313"/>
      <c r="V603" s="311"/>
      <c r="W603" s="311"/>
      <c r="X603" s="311"/>
      <c r="Y603" s="314"/>
      <c r="Z603" s="315"/>
    </row>
    <row r="604" spans="1:26" s="309" customFormat="1" ht="12" customHeight="1">
      <c r="A604" s="305" t="s">
        <v>522</v>
      </c>
      <c r="B604" s="306"/>
      <c r="C604" s="307">
        <v>1</v>
      </c>
      <c r="D604" s="308" t="s">
        <v>43</v>
      </c>
      <c r="E604" s="309" t="s">
        <v>521</v>
      </c>
      <c r="G604" s="330"/>
      <c r="H604" s="330"/>
      <c r="I604" s="349"/>
      <c r="J604" s="349"/>
      <c r="K604" s="349"/>
      <c r="L604" s="349"/>
      <c r="M604" s="349"/>
      <c r="N604" s="310"/>
      <c r="O604" s="333"/>
      <c r="P604" s="333"/>
      <c r="Q604" s="307"/>
      <c r="R604" s="307"/>
      <c r="S604" s="311"/>
      <c r="T604" s="312"/>
      <c r="U604" s="313"/>
      <c r="V604" s="311"/>
      <c r="W604" s="311"/>
      <c r="X604" s="311"/>
      <c r="Y604" s="314">
        <v>572.4</v>
      </c>
      <c r="Z604" s="315"/>
    </row>
    <row r="605" spans="1:26" s="309" customFormat="1" ht="12" customHeight="1">
      <c r="A605" s="305" t="s">
        <v>522</v>
      </c>
      <c r="B605" s="306"/>
      <c r="C605" s="307">
        <v>1</v>
      </c>
      <c r="D605" s="308" t="s">
        <v>45</v>
      </c>
      <c r="E605" s="309" t="s">
        <v>521</v>
      </c>
      <c r="G605" s="330"/>
      <c r="H605" s="330"/>
      <c r="I605" s="349"/>
      <c r="J605" s="349"/>
      <c r="K605" s="349"/>
      <c r="L605" s="349"/>
      <c r="M605" s="349"/>
      <c r="N605" s="310"/>
      <c r="O605" s="333"/>
      <c r="P605" s="333"/>
      <c r="Q605" s="307"/>
      <c r="R605" s="307"/>
      <c r="S605" s="311"/>
      <c r="T605" s="312"/>
      <c r="U605" s="313"/>
      <c r="V605" s="311"/>
      <c r="W605" s="311"/>
      <c r="X605" s="311"/>
      <c r="Y605" s="314">
        <v>525.29999999999995</v>
      </c>
      <c r="Z605" s="315"/>
    </row>
    <row r="606" spans="1:26" s="309" customFormat="1" ht="12" customHeight="1">
      <c r="A606" s="305" t="s">
        <v>522</v>
      </c>
      <c r="B606" s="306"/>
      <c r="C606" s="307">
        <v>1</v>
      </c>
      <c r="D606" s="308" t="s">
        <v>462</v>
      </c>
      <c r="E606" s="309" t="s">
        <v>521</v>
      </c>
      <c r="G606" s="330"/>
      <c r="H606" s="330"/>
      <c r="I606" s="349"/>
      <c r="J606" s="349"/>
      <c r="K606" s="349"/>
      <c r="L606" s="349"/>
      <c r="M606" s="349"/>
      <c r="N606" s="310"/>
      <c r="O606" s="333"/>
      <c r="P606" s="333"/>
      <c r="Q606" s="307"/>
      <c r="R606" s="307"/>
      <c r="S606" s="311"/>
      <c r="T606" s="312"/>
      <c r="U606" s="313"/>
      <c r="V606" s="311"/>
      <c r="W606" s="311"/>
      <c r="X606" s="311"/>
      <c r="Y606" s="314">
        <v>423</v>
      </c>
      <c r="Z606" s="315"/>
    </row>
    <row r="607" spans="1:26" s="309" customFormat="1" ht="12" customHeight="1">
      <c r="A607" s="305" t="s">
        <v>522</v>
      </c>
      <c r="B607" s="306"/>
      <c r="C607" s="307">
        <v>1</v>
      </c>
      <c r="D607" s="308" t="s">
        <v>414</v>
      </c>
      <c r="E607" s="309" t="s">
        <v>521</v>
      </c>
      <c r="G607" s="330"/>
      <c r="H607" s="330"/>
      <c r="I607" s="349"/>
      <c r="J607" s="349"/>
      <c r="K607" s="349"/>
      <c r="L607" s="349"/>
      <c r="M607" s="349"/>
      <c r="N607" s="310"/>
      <c r="O607" s="333"/>
      <c r="P607" s="333"/>
      <c r="Q607" s="307"/>
      <c r="R607" s="307"/>
      <c r="S607" s="311"/>
      <c r="T607" s="312"/>
      <c r="U607" s="313"/>
      <c r="V607" s="311"/>
      <c r="W607" s="311"/>
      <c r="X607" s="311"/>
      <c r="Y607" s="314">
        <v>420.8</v>
      </c>
      <c r="Z607" s="315"/>
    </row>
    <row r="608" spans="1:26" s="271" customFormat="1" ht="12" customHeight="1">
      <c r="A608" s="267"/>
      <c r="B608" s="268"/>
      <c r="C608" s="269">
        <v>2</v>
      </c>
      <c r="D608" s="270" t="s">
        <v>458</v>
      </c>
      <c r="G608" s="298"/>
      <c r="H608" s="299"/>
      <c r="I608" s="348"/>
      <c r="J608" s="348"/>
      <c r="K608" s="348"/>
      <c r="L608" s="348"/>
      <c r="M608" s="348"/>
      <c r="N608" s="272"/>
      <c r="O608" s="332"/>
      <c r="P608" s="332"/>
      <c r="Q608" s="269"/>
      <c r="R608" s="274">
        <f>SUBTOTAL(9,R2:R607)</f>
        <v>15794</v>
      </c>
      <c r="S608" s="266"/>
      <c r="T608" s="273"/>
      <c r="U608" s="274"/>
      <c r="V608" s="266"/>
      <c r="W608" s="266"/>
      <c r="X608" s="266">
        <f>SUBTOTAL(9,X2:X607)</f>
        <v>14534.999999999996</v>
      </c>
      <c r="Y608" s="275"/>
    </row>
    <row r="609" spans="1:25" s="194" customFormat="1" ht="12" customHeight="1">
      <c r="A609" s="190"/>
      <c r="B609" s="191"/>
      <c r="C609" s="192"/>
      <c r="D609" s="193"/>
      <c r="G609" s="298"/>
      <c r="H609" s="299"/>
      <c r="I609" s="350"/>
      <c r="J609" s="350"/>
      <c r="K609" s="350"/>
      <c r="L609" s="350"/>
      <c r="M609" s="350"/>
      <c r="N609" s="195"/>
      <c r="O609" s="238"/>
      <c r="P609" s="238"/>
      <c r="Q609" s="192"/>
      <c r="R609" s="192"/>
      <c r="S609" s="198"/>
      <c r="T609" s="199"/>
      <c r="U609" s="197"/>
      <c r="V609" s="198"/>
      <c r="W609" s="198"/>
      <c r="X609" s="198"/>
      <c r="Y609" s="200"/>
    </row>
  </sheetData>
  <autoFilter ref="A1:H1"/>
  <sortState ref="A132:AX144">
    <sortCondition ref="F132:F144"/>
  </sortState>
  <mergeCells count="13">
    <mergeCell ref="B268:D268"/>
    <mergeCell ref="I1:M1"/>
    <mergeCell ref="B51:D51"/>
    <mergeCell ref="B78:D78"/>
    <mergeCell ref="Y79:Y80"/>
    <mergeCell ref="B258:D258"/>
    <mergeCell ref="X573:Y573"/>
    <mergeCell ref="B302:D302"/>
    <mergeCell ref="B348:D348"/>
    <mergeCell ref="B409:D409"/>
    <mergeCell ref="B417:D417"/>
    <mergeCell ref="B430:D430"/>
    <mergeCell ref="B441:D44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421"/>
  <sheetViews>
    <sheetView workbookViewId="0">
      <selection activeCell="J2" sqref="J2"/>
    </sheetView>
  </sheetViews>
  <sheetFormatPr defaultRowHeight="15"/>
  <cols>
    <col min="1" max="1" width="12.75" style="154" customWidth="1"/>
    <col min="2" max="2" width="20.25" style="155" customWidth="1"/>
    <col min="3" max="3" width="3.5" style="154" customWidth="1"/>
    <col min="4" max="4" width="27.375" style="154" customWidth="1"/>
    <col min="5" max="5" width="38.5" style="154" customWidth="1"/>
    <col min="6" max="6" width="7.75" style="156" customWidth="1"/>
    <col min="7" max="7" width="14" style="154" customWidth="1"/>
    <col min="8" max="8" width="3" style="154" customWidth="1"/>
    <col min="9" max="9" width="4.25" style="154" customWidth="1"/>
    <col min="10" max="10" width="3.375" style="154" customWidth="1"/>
    <col min="11" max="11" width="4.875" style="154" customWidth="1"/>
    <col min="12" max="12" width="4.5" style="154" customWidth="1"/>
    <col min="13" max="13" width="3.625" style="154" hidden="1" customWidth="1"/>
    <col min="14" max="14" width="3.875" style="154" hidden="1" customWidth="1"/>
    <col min="15" max="15" width="3.375" style="154" hidden="1" customWidth="1"/>
    <col min="16" max="16" width="5.5" style="154" customWidth="1"/>
    <col min="17" max="17" width="5.75" style="154" customWidth="1"/>
    <col min="18" max="18" width="6.625" style="157" customWidth="1"/>
    <col min="19" max="19" width="6.25" style="158" customWidth="1"/>
    <col min="20" max="20" width="6.75" style="158" customWidth="1"/>
    <col min="21" max="21" width="6" style="158" customWidth="1"/>
    <col min="22" max="22" width="7" style="159" customWidth="1"/>
    <col min="23" max="24" width="9" style="154" customWidth="1"/>
    <col min="25" max="16384" width="9" style="154"/>
  </cols>
  <sheetData>
    <row r="1" spans="1:24" s="107" customFormat="1" ht="25.5">
      <c r="A1" s="185" t="s">
        <v>14</v>
      </c>
      <c r="B1" s="99" t="s">
        <v>15</v>
      </c>
      <c r="C1" s="100" t="s">
        <v>131</v>
      </c>
      <c r="D1" s="99" t="s">
        <v>16</v>
      </c>
      <c r="E1" s="99" t="s">
        <v>17</v>
      </c>
      <c r="F1" s="99" t="s">
        <v>18</v>
      </c>
      <c r="G1" s="99" t="s">
        <v>19</v>
      </c>
      <c r="H1" s="99" t="s">
        <v>20</v>
      </c>
      <c r="I1" s="99" t="s">
        <v>21</v>
      </c>
      <c r="J1" s="100" t="s">
        <v>2</v>
      </c>
      <c r="K1" s="99" t="s">
        <v>32</v>
      </c>
      <c r="L1" s="99" t="s">
        <v>33</v>
      </c>
      <c r="M1" s="101" t="s">
        <v>3</v>
      </c>
      <c r="N1" s="101" t="s">
        <v>4</v>
      </c>
      <c r="O1" s="100" t="s">
        <v>31</v>
      </c>
      <c r="P1" s="99" t="s">
        <v>5</v>
      </c>
      <c r="Q1" s="99" t="s">
        <v>6</v>
      </c>
      <c r="R1" s="102" t="s">
        <v>163</v>
      </c>
      <c r="S1" s="103" t="s">
        <v>161</v>
      </c>
      <c r="T1" s="103" t="s">
        <v>164</v>
      </c>
      <c r="U1" s="103" t="s">
        <v>162</v>
      </c>
      <c r="V1" s="104" t="s">
        <v>165</v>
      </c>
      <c r="W1" s="105" t="s">
        <v>166</v>
      </c>
      <c r="X1" s="106" t="s">
        <v>167</v>
      </c>
    </row>
    <row r="2" spans="1:24" s="122" customFormat="1" ht="15.95" customHeight="1">
      <c r="A2" s="164" t="s">
        <v>292</v>
      </c>
      <c r="B2" s="165" t="s">
        <v>134</v>
      </c>
      <c r="C2" s="166">
        <v>1</v>
      </c>
      <c r="D2" s="167" t="s">
        <v>264</v>
      </c>
      <c r="E2" s="171" t="s">
        <v>187</v>
      </c>
      <c r="F2" s="166">
        <v>2</v>
      </c>
      <c r="G2" s="168" t="s">
        <v>81</v>
      </c>
      <c r="H2" s="166">
        <v>1</v>
      </c>
      <c r="I2" s="166">
        <v>8</v>
      </c>
      <c r="J2" s="166">
        <f>I2-H2+1</f>
        <v>8</v>
      </c>
      <c r="K2" s="166">
        <v>32</v>
      </c>
      <c r="L2" s="166"/>
      <c r="M2" s="169"/>
      <c r="N2" s="170"/>
      <c r="O2" s="171"/>
      <c r="P2" s="172">
        <f>IF(J2=0,0,K2)</f>
        <v>32</v>
      </c>
      <c r="Q2" s="173"/>
      <c r="R2" s="170">
        <f>O2+P2+Q2</f>
        <v>32</v>
      </c>
      <c r="S2" s="118"/>
      <c r="T2" s="118"/>
      <c r="U2" s="118">
        <v>54</v>
      </c>
      <c r="V2" s="119"/>
      <c r="W2" s="120"/>
      <c r="X2" s="121"/>
    </row>
    <row r="3" spans="1:24" s="122" customFormat="1" ht="15.95" customHeight="1">
      <c r="A3" s="164" t="s">
        <v>292</v>
      </c>
      <c r="B3" s="165" t="s">
        <v>134</v>
      </c>
      <c r="C3" s="166">
        <v>1</v>
      </c>
      <c r="D3" s="167" t="s">
        <v>313</v>
      </c>
      <c r="E3" s="167" t="s">
        <v>312</v>
      </c>
      <c r="F3" s="166">
        <v>2</v>
      </c>
      <c r="G3" s="168" t="s">
        <v>73</v>
      </c>
      <c r="H3" s="166">
        <v>1</v>
      </c>
      <c r="I3" s="166">
        <v>15</v>
      </c>
      <c r="J3" s="166">
        <f>I3-H3+1</f>
        <v>15</v>
      </c>
      <c r="K3" s="166">
        <v>30</v>
      </c>
      <c r="L3" s="166"/>
      <c r="M3" s="169"/>
      <c r="N3" s="170">
        <f>L3/6</f>
        <v>0</v>
      </c>
      <c r="O3" s="171"/>
      <c r="P3" s="172">
        <f>IF(J3=0,0,K3)</f>
        <v>30</v>
      </c>
      <c r="Q3" s="173"/>
      <c r="R3" s="170">
        <f>O3+P3+Q3</f>
        <v>30</v>
      </c>
      <c r="S3" s="118"/>
      <c r="T3" s="118" t="str">
        <f>IF(S3&lt;=30,"1,1",IF(AND(30&lt;S3,S3&lt;=35),"1,2","1,3"))</f>
        <v>1,1</v>
      </c>
      <c r="U3" s="118" t="e">
        <f>T3*R3</f>
        <v>#VALUE!</v>
      </c>
      <c r="V3" s="119"/>
      <c r="W3" s="120"/>
      <c r="X3" s="121"/>
    </row>
    <row r="4" spans="1:24" s="122" customFormat="1" ht="15.95" customHeight="1">
      <c r="A4" s="164" t="s">
        <v>292</v>
      </c>
      <c r="B4" s="165" t="s">
        <v>139</v>
      </c>
      <c r="C4" s="166">
        <v>1</v>
      </c>
      <c r="D4" s="167" t="s">
        <v>313</v>
      </c>
      <c r="E4" s="167" t="s">
        <v>312</v>
      </c>
      <c r="F4" s="166">
        <v>2</v>
      </c>
      <c r="G4" s="168" t="s">
        <v>101</v>
      </c>
      <c r="H4" s="166">
        <v>1</v>
      </c>
      <c r="I4" s="166">
        <v>15</v>
      </c>
      <c r="J4" s="166">
        <f>I4-H4+1</f>
        <v>15</v>
      </c>
      <c r="K4" s="166">
        <v>30</v>
      </c>
      <c r="L4" s="166"/>
      <c r="M4" s="169"/>
      <c r="N4" s="170">
        <f>L4/6</f>
        <v>0</v>
      </c>
      <c r="O4" s="171"/>
      <c r="P4" s="172">
        <f>IF(J4=0,0,K4)</f>
        <v>30</v>
      </c>
      <c r="Q4" s="173"/>
      <c r="R4" s="170">
        <f>O4+P4+Q4</f>
        <v>30</v>
      </c>
      <c r="S4" s="118"/>
      <c r="T4" s="118" t="str">
        <f>IF(S4&lt;=30,"1","1,1")</f>
        <v>1</v>
      </c>
      <c r="U4" s="118">
        <f>T4*R4</f>
        <v>30</v>
      </c>
      <c r="V4" s="119"/>
      <c r="W4" s="120"/>
      <c r="X4" s="121"/>
    </row>
    <row r="5" spans="1:24" s="122" customFormat="1" ht="15.95" customHeight="1">
      <c r="A5" s="164" t="s">
        <v>292</v>
      </c>
      <c r="B5" s="165" t="s">
        <v>139</v>
      </c>
      <c r="C5" s="166">
        <v>1</v>
      </c>
      <c r="D5" s="167" t="s">
        <v>266</v>
      </c>
      <c r="E5" s="167" t="s">
        <v>187</v>
      </c>
      <c r="F5" s="166">
        <v>2</v>
      </c>
      <c r="G5" s="168" t="s">
        <v>348</v>
      </c>
      <c r="H5" s="166">
        <v>1</v>
      </c>
      <c r="I5" s="166">
        <v>8</v>
      </c>
      <c r="J5" s="166">
        <f>I5-H5+1</f>
        <v>8</v>
      </c>
      <c r="K5" s="166">
        <v>24</v>
      </c>
      <c r="L5" s="166"/>
      <c r="M5" s="169"/>
      <c r="N5" s="170"/>
      <c r="O5" s="171"/>
      <c r="P5" s="172">
        <f t="shared" ref="P5:P12" si="0">IF(J5=0,0,K5)</f>
        <v>24</v>
      </c>
      <c r="Q5" s="173"/>
      <c r="R5" s="170">
        <f t="shared" ref="R5:R12" si="1">O5+P5+Q5</f>
        <v>24</v>
      </c>
      <c r="S5" s="118"/>
      <c r="T5" s="118"/>
      <c r="U5" s="118">
        <v>54</v>
      </c>
      <c r="V5" s="119"/>
      <c r="W5" s="120"/>
      <c r="X5" s="121"/>
    </row>
    <row r="6" spans="1:24" s="121" customFormat="1">
      <c r="A6" s="123" t="s">
        <v>292</v>
      </c>
      <c r="B6" s="124" t="s">
        <v>139</v>
      </c>
      <c r="C6" s="125">
        <v>1</v>
      </c>
      <c r="D6" s="126" t="s">
        <v>266</v>
      </c>
      <c r="E6" s="40" t="s">
        <v>425</v>
      </c>
      <c r="F6" s="125">
        <v>2</v>
      </c>
      <c r="G6" s="127">
        <v>12</v>
      </c>
      <c r="H6" s="125">
        <v>1</v>
      </c>
      <c r="I6" s="125">
        <v>15</v>
      </c>
      <c r="J6" s="125">
        <v>15</v>
      </c>
      <c r="K6" s="125"/>
      <c r="L6" s="125"/>
      <c r="M6" s="128"/>
      <c r="N6" s="129"/>
      <c r="P6" s="118"/>
      <c r="Q6" s="130"/>
      <c r="R6" s="129"/>
      <c r="S6" s="118"/>
      <c r="T6" s="118"/>
      <c r="U6" s="118"/>
      <c r="V6" s="119"/>
      <c r="W6" s="120"/>
    </row>
    <row r="7" spans="1:24" s="122" customFormat="1" ht="15.95" customHeight="1">
      <c r="A7" s="164" t="s">
        <v>292</v>
      </c>
      <c r="B7" s="165" t="s">
        <v>134</v>
      </c>
      <c r="C7" s="166">
        <v>1</v>
      </c>
      <c r="D7" s="167" t="s">
        <v>264</v>
      </c>
      <c r="E7" s="167" t="s">
        <v>189</v>
      </c>
      <c r="F7" s="166">
        <v>2</v>
      </c>
      <c r="G7" s="168" t="s">
        <v>74</v>
      </c>
      <c r="H7" s="166">
        <v>9</v>
      </c>
      <c r="I7" s="166">
        <v>13</v>
      </c>
      <c r="J7" s="166">
        <f t="shared" ref="J7:J19" si="2">I7-H7+1</f>
        <v>5</v>
      </c>
      <c r="K7" s="166">
        <v>15</v>
      </c>
      <c r="L7" s="166"/>
      <c r="M7" s="169"/>
      <c r="N7" s="170"/>
      <c r="O7" s="171"/>
      <c r="P7" s="172">
        <f t="shared" si="0"/>
        <v>15</v>
      </c>
      <c r="Q7" s="173"/>
      <c r="R7" s="170">
        <f t="shared" si="1"/>
        <v>15</v>
      </c>
      <c r="S7" s="118"/>
      <c r="T7" s="118"/>
      <c r="U7" s="118">
        <v>54</v>
      </c>
      <c r="V7" s="119"/>
      <c r="W7" s="120"/>
      <c r="X7" s="121"/>
    </row>
    <row r="8" spans="1:24" s="122" customFormat="1" ht="15.95" customHeight="1">
      <c r="A8" s="164" t="s">
        <v>292</v>
      </c>
      <c r="B8" s="165" t="s">
        <v>139</v>
      </c>
      <c r="C8" s="166">
        <v>1</v>
      </c>
      <c r="D8" s="167" t="s">
        <v>266</v>
      </c>
      <c r="E8" s="167" t="s">
        <v>189</v>
      </c>
      <c r="F8" s="166">
        <v>2</v>
      </c>
      <c r="G8" s="168" t="s">
        <v>348</v>
      </c>
      <c r="H8" s="166">
        <v>9</v>
      </c>
      <c r="I8" s="166">
        <v>13</v>
      </c>
      <c r="J8" s="166">
        <f t="shared" si="2"/>
        <v>5</v>
      </c>
      <c r="K8" s="166">
        <v>15</v>
      </c>
      <c r="L8" s="166"/>
      <c r="M8" s="169"/>
      <c r="N8" s="170"/>
      <c r="O8" s="171"/>
      <c r="P8" s="172">
        <f t="shared" si="0"/>
        <v>15</v>
      </c>
      <c r="Q8" s="173"/>
      <c r="R8" s="170">
        <f t="shared" si="1"/>
        <v>15</v>
      </c>
      <c r="S8" s="118"/>
      <c r="T8" s="118"/>
      <c r="U8" s="118">
        <v>54</v>
      </c>
      <c r="V8" s="119"/>
      <c r="W8" s="120"/>
      <c r="X8" s="121"/>
    </row>
    <row r="9" spans="1:24" s="122" customFormat="1" ht="15.95" customHeight="1">
      <c r="A9" s="164" t="s">
        <v>292</v>
      </c>
      <c r="B9" s="165" t="s">
        <v>199</v>
      </c>
      <c r="C9" s="166">
        <v>1</v>
      </c>
      <c r="D9" s="167" t="s">
        <v>295</v>
      </c>
      <c r="E9" s="171" t="s">
        <v>211</v>
      </c>
      <c r="F9" s="166">
        <v>3</v>
      </c>
      <c r="G9" s="168" t="s">
        <v>72</v>
      </c>
      <c r="H9" s="166">
        <v>1</v>
      </c>
      <c r="I9" s="166">
        <v>15</v>
      </c>
      <c r="J9" s="166">
        <f t="shared" si="2"/>
        <v>15</v>
      </c>
      <c r="K9" s="166">
        <v>30</v>
      </c>
      <c r="L9" s="166"/>
      <c r="M9" s="169"/>
      <c r="N9" s="170"/>
      <c r="O9" s="171"/>
      <c r="P9" s="172">
        <f t="shared" si="0"/>
        <v>30</v>
      </c>
      <c r="Q9" s="173"/>
      <c r="R9" s="170">
        <f t="shared" si="1"/>
        <v>30</v>
      </c>
      <c r="S9" s="118"/>
      <c r="T9" s="118"/>
      <c r="U9" s="118">
        <v>54</v>
      </c>
      <c r="V9" s="119"/>
      <c r="W9" s="120"/>
      <c r="X9" s="121"/>
    </row>
    <row r="10" spans="1:24" s="122" customFormat="1" ht="15.95" customHeight="1">
      <c r="A10" s="164" t="s">
        <v>292</v>
      </c>
      <c r="B10" s="165" t="s">
        <v>199</v>
      </c>
      <c r="C10" s="166">
        <v>1</v>
      </c>
      <c r="D10" s="167" t="s">
        <v>278</v>
      </c>
      <c r="E10" s="171" t="s">
        <v>206</v>
      </c>
      <c r="F10" s="166">
        <v>3</v>
      </c>
      <c r="G10" s="168" t="s">
        <v>71</v>
      </c>
      <c r="H10" s="166">
        <v>1</v>
      </c>
      <c r="I10" s="166">
        <v>15</v>
      </c>
      <c r="J10" s="166">
        <f t="shared" si="2"/>
        <v>15</v>
      </c>
      <c r="K10" s="166">
        <v>30</v>
      </c>
      <c r="L10" s="166"/>
      <c r="M10" s="169"/>
      <c r="N10" s="170"/>
      <c r="O10" s="171"/>
      <c r="P10" s="172">
        <f t="shared" si="0"/>
        <v>30</v>
      </c>
      <c r="Q10" s="173"/>
      <c r="R10" s="170">
        <f t="shared" si="1"/>
        <v>30</v>
      </c>
      <c r="S10" s="118"/>
      <c r="T10" s="118"/>
      <c r="U10" s="118">
        <v>54</v>
      </c>
      <c r="V10" s="119"/>
      <c r="W10" s="120"/>
      <c r="X10" s="121"/>
    </row>
    <row r="11" spans="1:24" s="122" customFormat="1" ht="15.95" customHeight="1">
      <c r="A11" s="164" t="s">
        <v>292</v>
      </c>
      <c r="B11" s="165" t="s">
        <v>199</v>
      </c>
      <c r="C11" s="166">
        <v>1</v>
      </c>
      <c r="D11" s="167" t="s">
        <v>317</v>
      </c>
      <c r="E11" s="171" t="s">
        <v>202</v>
      </c>
      <c r="F11" s="166">
        <v>3</v>
      </c>
      <c r="G11" s="168" t="s">
        <v>73</v>
      </c>
      <c r="H11" s="166">
        <v>1</v>
      </c>
      <c r="I11" s="166">
        <v>15</v>
      </c>
      <c r="J11" s="166">
        <f t="shared" si="2"/>
        <v>15</v>
      </c>
      <c r="K11" s="166">
        <v>30</v>
      </c>
      <c r="L11" s="166"/>
      <c r="M11" s="169"/>
      <c r="N11" s="170"/>
      <c r="O11" s="171"/>
      <c r="P11" s="172">
        <f t="shared" si="0"/>
        <v>30</v>
      </c>
      <c r="Q11" s="173"/>
      <c r="R11" s="170">
        <f t="shared" si="1"/>
        <v>30</v>
      </c>
      <c r="S11" s="118"/>
      <c r="T11" s="118"/>
      <c r="U11" s="118">
        <v>54</v>
      </c>
      <c r="V11" s="119"/>
      <c r="W11" s="120"/>
      <c r="X11" s="121"/>
    </row>
    <row r="12" spans="1:24" s="121" customFormat="1">
      <c r="A12" s="164" t="s">
        <v>292</v>
      </c>
      <c r="B12" s="165" t="s">
        <v>139</v>
      </c>
      <c r="C12" s="166">
        <v>1</v>
      </c>
      <c r="D12" s="167" t="s">
        <v>254</v>
      </c>
      <c r="E12" s="171" t="s">
        <v>194</v>
      </c>
      <c r="F12" s="166">
        <v>3</v>
      </c>
      <c r="G12" s="168" t="s">
        <v>101</v>
      </c>
      <c r="H12" s="166">
        <v>1</v>
      </c>
      <c r="I12" s="166">
        <v>15</v>
      </c>
      <c r="J12" s="166">
        <f t="shared" si="2"/>
        <v>15</v>
      </c>
      <c r="K12" s="166">
        <v>30</v>
      </c>
      <c r="L12" s="166"/>
      <c r="M12" s="169"/>
      <c r="N12" s="170"/>
      <c r="O12" s="171"/>
      <c r="P12" s="172">
        <f t="shared" si="0"/>
        <v>30</v>
      </c>
      <c r="Q12" s="173"/>
      <c r="R12" s="170">
        <f t="shared" si="1"/>
        <v>30</v>
      </c>
      <c r="S12" s="118"/>
      <c r="T12" s="118"/>
      <c r="U12" s="118">
        <v>54</v>
      </c>
      <c r="V12" s="119"/>
      <c r="W12" s="120"/>
    </row>
    <row r="13" spans="1:24" s="122" customFormat="1" ht="15.95" customHeight="1">
      <c r="A13" s="164" t="s">
        <v>292</v>
      </c>
      <c r="B13" s="165" t="s">
        <v>139</v>
      </c>
      <c r="C13" s="166">
        <v>1</v>
      </c>
      <c r="D13" s="167" t="s">
        <v>266</v>
      </c>
      <c r="E13" s="167" t="s">
        <v>187</v>
      </c>
      <c r="F13" s="166">
        <v>3</v>
      </c>
      <c r="G13" s="168" t="s">
        <v>296</v>
      </c>
      <c r="H13" s="166">
        <v>1</v>
      </c>
      <c r="I13" s="166">
        <v>9</v>
      </c>
      <c r="J13" s="166">
        <f t="shared" si="2"/>
        <v>9</v>
      </c>
      <c r="K13" s="166">
        <v>36</v>
      </c>
      <c r="L13" s="166"/>
      <c r="M13" s="169"/>
      <c r="N13" s="170"/>
      <c r="O13" s="171"/>
      <c r="P13" s="172">
        <f t="shared" ref="P13:P19" si="3">IF(J13=0,0,K13)</f>
        <v>36</v>
      </c>
      <c r="Q13" s="173"/>
      <c r="R13" s="170">
        <f t="shared" ref="R13:R19" si="4">O13+P13+Q13</f>
        <v>36</v>
      </c>
      <c r="S13" s="118"/>
      <c r="T13" s="118"/>
      <c r="U13" s="118">
        <v>54</v>
      </c>
      <c r="V13" s="119"/>
      <c r="W13" s="120"/>
      <c r="X13" s="121"/>
    </row>
    <row r="14" spans="1:24" s="121" customFormat="1">
      <c r="A14" s="164" t="s">
        <v>292</v>
      </c>
      <c r="B14" s="165" t="s">
        <v>133</v>
      </c>
      <c r="C14" s="166">
        <v>1</v>
      </c>
      <c r="D14" s="167" t="s">
        <v>284</v>
      </c>
      <c r="E14" s="171" t="s">
        <v>187</v>
      </c>
      <c r="F14" s="166">
        <v>4</v>
      </c>
      <c r="G14" s="168" t="s">
        <v>81</v>
      </c>
      <c r="H14" s="166">
        <v>1</v>
      </c>
      <c r="I14" s="166">
        <v>8</v>
      </c>
      <c r="J14" s="166">
        <f t="shared" si="2"/>
        <v>8</v>
      </c>
      <c r="K14" s="166">
        <v>32</v>
      </c>
      <c r="L14" s="166"/>
      <c r="M14" s="169"/>
      <c r="N14" s="170"/>
      <c r="O14" s="171"/>
      <c r="P14" s="172">
        <f t="shared" si="3"/>
        <v>32</v>
      </c>
      <c r="Q14" s="173"/>
      <c r="R14" s="170">
        <f t="shared" si="4"/>
        <v>32</v>
      </c>
      <c r="S14" s="118"/>
      <c r="T14" s="118"/>
      <c r="U14" s="118">
        <v>54</v>
      </c>
      <c r="V14" s="119"/>
      <c r="W14" s="120"/>
    </row>
    <row r="15" spans="1:24" s="122" customFormat="1" ht="15.95" customHeight="1">
      <c r="A15" s="164" t="s">
        <v>292</v>
      </c>
      <c r="B15" s="165" t="s">
        <v>133</v>
      </c>
      <c r="C15" s="166">
        <v>1</v>
      </c>
      <c r="D15" s="167" t="s">
        <v>314</v>
      </c>
      <c r="E15" s="171" t="s">
        <v>194</v>
      </c>
      <c r="F15" s="166">
        <v>4</v>
      </c>
      <c r="G15" s="168" t="s">
        <v>73</v>
      </c>
      <c r="H15" s="166">
        <v>1</v>
      </c>
      <c r="I15" s="166">
        <v>15</v>
      </c>
      <c r="J15" s="166">
        <f t="shared" si="2"/>
        <v>15</v>
      </c>
      <c r="K15" s="166">
        <v>30</v>
      </c>
      <c r="L15" s="166"/>
      <c r="M15" s="169"/>
      <c r="N15" s="170"/>
      <c r="O15" s="171"/>
      <c r="P15" s="172">
        <f t="shared" si="3"/>
        <v>30</v>
      </c>
      <c r="Q15" s="173"/>
      <c r="R15" s="170">
        <f t="shared" si="4"/>
        <v>30</v>
      </c>
      <c r="S15" s="118"/>
      <c r="T15" s="118"/>
      <c r="U15" s="118">
        <v>54</v>
      </c>
      <c r="V15" s="119"/>
      <c r="W15" s="120"/>
      <c r="X15" s="121"/>
    </row>
    <row r="16" spans="1:24" s="122" customFormat="1" ht="15.95" customHeight="1">
      <c r="A16" s="164" t="s">
        <v>292</v>
      </c>
      <c r="B16" s="165" t="s">
        <v>405</v>
      </c>
      <c r="C16" s="166">
        <v>1</v>
      </c>
      <c r="D16" s="167" t="s">
        <v>277</v>
      </c>
      <c r="E16" s="171" t="s">
        <v>222</v>
      </c>
      <c r="F16" s="166">
        <v>4</v>
      </c>
      <c r="G16" s="168" t="s">
        <v>285</v>
      </c>
      <c r="H16" s="166">
        <v>5</v>
      </c>
      <c r="I16" s="166">
        <v>19</v>
      </c>
      <c r="J16" s="166">
        <f t="shared" si="2"/>
        <v>15</v>
      </c>
      <c r="K16" s="166">
        <v>45</v>
      </c>
      <c r="L16" s="166"/>
      <c r="M16" s="169"/>
      <c r="N16" s="170"/>
      <c r="O16" s="171"/>
      <c r="P16" s="172">
        <f t="shared" si="3"/>
        <v>45</v>
      </c>
      <c r="Q16" s="173"/>
      <c r="R16" s="170">
        <f t="shared" si="4"/>
        <v>45</v>
      </c>
      <c r="S16" s="118"/>
      <c r="T16" s="118"/>
      <c r="U16" s="118">
        <v>54</v>
      </c>
      <c r="V16" s="119"/>
      <c r="W16" s="120"/>
      <c r="X16" s="121"/>
    </row>
    <row r="17" spans="1:24" s="122" customFormat="1" ht="15.95" customHeight="1">
      <c r="A17" s="164" t="s">
        <v>292</v>
      </c>
      <c r="B17" s="165" t="s">
        <v>405</v>
      </c>
      <c r="C17" s="166">
        <v>1</v>
      </c>
      <c r="D17" s="167"/>
      <c r="E17" s="171" t="s">
        <v>425</v>
      </c>
      <c r="F17" s="166">
        <v>4</v>
      </c>
      <c r="G17" s="168">
        <v>10</v>
      </c>
      <c r="H17" s="166">
        <v>5</v>
      </c>
      <c r="I17" s="166">
        <v>19</v>
      </c>
      <c r="J17" s="166">
        <f t="shared" si="2"/>
        <v>15</v>
      </c>
      <c r="K17" s="166">
        <v>45</v>
      </c>
      <c r="L17" s="166"/>
      <c r="M17" s="169"/>
      <c r="N17" s="170"/>
      <c r="O17" s="171"/>
      <c r="P17" s="172">
        <f t="shared" si="3"/>
        <v>45</v>
      </c>
      <c r="Q17" s="173"/>
      <c r="R17" s="170">
        <f t="shared" si="4"/>
        <v>45</v>
      </c>
      <c r="S17" s="118"/>
      <c r="T17" s="118"/>
      <c r="U17" s="118">
        <v>54</v>
      </c>
      <c r="V17" s="119"/>
      <c r="W17" s="120"/>
      <c r="X17" s="121"/>
    </row>
    <row r="18" spans="1:24" s="121" customFormat="1">
      <c r="A18" s="164" t="s">
        <v>292</v>
      </c>
      <c r="B18" s="165" t="s">
        <v>133</v>
      </c>
      <c r="C18" s="166">
        <v>1</v>
      </c>
      <c r="D18" s="167" t="s">
        <v>256</v>
      </c>
      <c r="E18" s="167" t="s">
        <v>312</v>
      </c>
      <c r="F18" s="168">
        <v>5</v>
      </c>
      <c r="G18" s="168" t="s">
        <v>72</v>
      </c>
      <c r="H18" s="166">
        <v>1</v>
      </c>
      <c r="I18" s="166">
        <v>15</v>
      </c>
      <c r="J18" s="166">
        <f t="shared" si="2"/>
        <v>15</v>
      </c>
      <c r="K18" s="166">
        <v>30</v>
      </c>
      <c r="L18" s="166"/>
      <c r="M18" s="169">
        <f>K18/J18</f>
        <v>2</v>
      </c>
      <c r="N18" s="170">
        <f>L18/5</f>
        <v>0</v>
      </c>
      <c r="O18" s="171"/>
      <c r="P18" s="172">
        <f t="shared" si="3"/>
        <v>30</v>
      </c>
      <c r="Q18" s="173"/>
      <c r="R18" s="170">
        <f t="shared" si="4"/>
        <v>30</v>
      </c>
      <c r="S18" s="118"/>
      <c r="T18" s="118" t="str">
        <f>IF(S18&lt;=40,"1,1",IF(AND(40&lt;S18,S18&lt;=60),"1,2","1,3"))</f>
        <v>1,1</v>
      </c>
      <c r="U18" s="118" t="e">
        <f>T18*R18</f>
        <v>#VALUE!</v>
      </c>
      <c r="V18" s="119"/>
      <c r="W18" s="120"/>
    </row>
    <row r="19" spans="1:24" s="121" customFormat="1">
      <c r="A19" s="164" t="s">
        <v>292</v>
      </c>
      <c r="B19" s="165" t="s">
        <v>133</v>
      </c>
      <c r="C19" s="166">
        <v>1</v>
      </c>
      <c r="D19" s="167" t="s">
        <v>284</v>
      </c>
      <c r="E19" s="171" t="s">
        <v>187</v>
      </c>
      <c r="F19" s="166">
        <v>5</v>
      </c>
      <c r="G19" s="168" t="s">
        <v>124</v>
      </c>
      <c r="H19" s="166">
        <v>1</v>
      </c>
      <c r="I19" s="166">
        <v>7</v>
      </c>
      <c r="J19" s="166">
        <f t="shared" si="2"/>
        <v>7</v>
      </c>
      <c r="K19" s="166">
        <v>28</v>
      </c>
      <c r="L19" s="166"/>
      <c r="M19" s="169"/>
      <c r="N19" s="170"/>
      <c r="O19" s="171"/>
      <c r="P19" s="172">
        <f t="shared" si="3"/>
        <v>28</v>
      </c>
      <c r="Q19" s="173"/>
      <c r="R19" s="170">
        <f t="shared" si="4"/>
        <v>28</v>
      </c>
      <c r="S19" s="118"/>
      <c r="T19" s="118"/>
      <c r="U19" s="118">
        <v>54</v>
      </c>
      <c r="V19" s="119"/>
      <c r="W19" s="120"/>
    </row>
    <row r="20" spans="1:24" s="121" customFormat="1">
      <c r="A20" s="123" t="s">
        <v>292</v>
      </c>
      <c r="B20" s="124" t="s">
        <v>428</v>
      </c>
      <c r="C20" s="125">
        <v>1</v>
      </c>
      <c r="D20" s="126" t="s">
        <v>252</v>
      </c>
      <c r="E20" s="40" t="s">
        <v>425</v>
      </c>
      <c r="F20" s="125">
        <v>5</v>
      </c>
      <c r="G20" s="127">
        <v>6</v>
      </c>
      <c r="H20" s="125">
        <v>11</v>
      </c>
      <c r="I20" s="125">
        <v>15</v>
      </c>
      <c r="J20" s="125">
        <v>5</v>
      </c>
      <c r="K20" s="125"/>
      <c r="L20" s="125"/>
      <c r="M20" s="128"/>
      <c r="N20" s="129"/>
      <c r="P20" s="118"/>
      <c r="Q20" s="130"/>
      <c r="R20" s="129"/>
      <c r="S20" s="118"/>
      <c r="T20" s="118"/>
      <c r="U20" s="118"/>
      <c r="V20" s="119"/>
      <c r="W20" s="120"/>
    </row>
    <row r="21" spans="1:24" s="121" customFormat="1">
      <c r="A21" s="164" t="s">
        <v>292</v>
      </c>
      <c r="B21" s="165" t="s">
        <v>201</v>
      </c>
      <c r="C21" s="166">
        <v>1</v>
      </c>
      <c r="D21" s="167" t="s">
        <v>334</v>
      </c>
      <c r="E21" s="171" t="s">
        <v>332</v>
      </c>
      <c r="F21" s="166">
        <v>5</v>
      </c>
      <c r="G21" s="168" t="s">
        <v>107</v>
      </c>
      <c r="H21" s="166"/>
      <c r="I21" s="166"/>
      <c r="J21" s="166"/>
      <c r="K21" s="166"/>
      <c r="L21" s="166"/>
      <c r="M21" s="169"/>
      <c r="N21" s="170"/>
      <c r="O21" s="171"/>
      <c r="P21" s="172"/>
      <c r="Q21" s="173"/>
      <c r="R21" s="170"/>
      <c r="S21" s="118"/>
      <c r="T21" s="118"/>
      <c r="U21" s="118"/>
      <c r="V21" s="119"/>
      <c r="W21" s="120"/>
    </row>
    <row r="22" spans="1:24" s="121" customFormat="1">
      <c r="A22" s="164" t="s">
        <v>292</v>
      </c>
      <c r="B22" s="165" t="s">
        <v>201</v>
      </c>
      <c r="C22" s="166">
        <v>1</v>
      </c>
      <c r="D22" s="167" t="s">
        <v>253</v>
      </c>
      <c r="E22" s="171" t="s">
        <v>425</v>
      </c>
      <c r="F22" s="166">
        <v>5</v>
      </c>
      <c r="G22" s="168">
        <v>11</v>
      </c>
      <c r="H22" s="166">
        <v>1</v>
      </c>
      <c r="I22" s="166">
        <v>15</v>
      </c>
      <c r="J22" s="166">
        <f>I22-H22+1</f>
        <v>15</v>
      </c>
      <c r="K22" s="166"/>
      <c r="L22" s="166"/>
      <c r="M22" s="169"/>
      <c r="N22" s="170"/>
      <c r="O22" s="171"/>
      <c r="P22" s="172"/>
      <c r="Q22" s="173"/>
      <c r="R22" s="170"/>
      <c r="S22" s="118"/>
      <c r="T22" s="118"/>
      <c r="U22" s="118"/>
      <c r="V22" s="119"/>
      <c r="W22" s="120"/>
    </row>
    <row r="23" spans="1:24" s="121" customFormat="1">
      <c r="A23" s="164" t="s">
        <v>292</v>
      </c>
      <c r="B23" s="165" t="s">
        <v>333</v>
      </c>
      <c r="C23" s="166">
        <v>1</v>
      </c>
      <c r="D23" s="167" t="s">
        <v>334</v>
      </c>
      <c r="E23" s="171" t="s">
        <v>332</v>
      </c>
      <c r="F23" s="166">
        <v>6</v>
      </c>
      <c r="G23" s="168" t="s">
        <v>94</v>
      </c>
      <c r="H23" s="166">
        <v>1</v>
      </c>
      <c r="I23" s="166">
        <v>15</v>
      </c>
      <c r="J23" s="166">
        <f>I23-H23+1</f>
        <v>15</v>
      </c>
      <c r="K23" s="166"/>
      <c r="L23" s="166"/>
      <c r="M23" s="169"/>
      <c r="N23" s="170"/>
      <c r="O23" s="171"/>
      <c r="P23" s="172"/>
      <c r="Q23" s="173"/>
      <c r="R23" s="170"/>
      <c r="S23" s="118"/>
      <c r="T23" s="118"/>
      <c r="U23" s="118"/>
      <c r="V23" s="119"/>
      <c r="W23" s="120"/>
    </row>
    <row r="24" spans="1:24" s="121" customFormat="1">
      <c r="A24" s="164" t="s">
        <v>292</v>
      </c>
      <c r="B24" s="165" t="s">
        <v>197</v>
      </c>
      <c r="C24" s="166">
        <v>1</v>
      </c>
      <c r="D24" s="167" t="s">
        <v>295</v>
      </c>
      <c r="E24" s="171" t="s">
        <v>425</v>
      </c>
      <c r="F24" s="166">
        <v>6</v>
      </c>
      <c r="G24" s="168">
        <v>6</v>
      </c>
      <c r="H24" s="166">
        <v>1</v>
      </c>
      <c r="I24" s="166">
        <v>15</v>
      </c>
      <c r="J24" s="166">
        <v>15</v>
      </c>
      <c r="K24" s="166"/>
      <c r="L24" s="166"/>
      <c r="M24" s="169"/>
      <c r="N24" s="170"/>
      <c r="O24" s="171"/>
      <c r="P24" s="172"/>
      <c r="Q24" s="173"/>
      <c r="R24" s="170"/>
      <c r="S24" s="118"/>
      <c r="T24" s="118"/>
      <c r="U24" s="118"/>
      <c r="V24" s="119"/>
      <c r="W24" s="120"/>
    </row>
    <row r="25" spans="1:24" s="121" customFormat="1">
      <c r="A25" s="164" t="s">
        <v>292</v>
      </c>
      <c r="B25" s="165" t="s">
        <v>137</v>
      </c>
      <c r="C25" s="166">
        <v>1</v>
      </c>
      <c r="D25" s="167" t="s">
        <v>283</v>
      </c>
      <c r="E25" s="171" t="s">
        <v>187</v>
      </c>
      <c r="F25" s="166">
        <v>6</v>
      </c>
      <c r="G25" s="168" t="s">
        <v>285</v>
      </c>
      <c r="H25" s="166">
        <v>1</v>
      </c>
      <c r="I25" s="166">
        <v>8</v>
      </c>
      <c r="J25" s="166">
        <f t="shared" ref="J25:J32" si="5">I25-H25+1</f>
        <v>8</v>
      </c>
      <c r="K25" s="166">
        <v>24</v>
      </c>
      <c r="L25" s="166"/>
      <c r="M25" s="169"/>
      <c r="N25" s="170"/>
      <c r="O25" s="171"/>
      <c r="P25" s="172">
        <f>IF(J25=0,0,K25)</f>
        <v>24</v>
      </c>
      <c r="Q25" s="173"/>
      <c r="R25" s="170">
        <f>O25+P25+Q25</f>
        <v>24</v>
      </c>
      <c r="S25" s="118"/>
      <c r="T25" s="118"/>
      <c r="U25" s="118">
        <v>54</v>
      </c>
      <c r="V25" s="119"/>
      <c r="W25" s="120"/>
    </row>
    <row r="26" spans="1:24" s="122" customFormat="1" ht="15.95" customHeight="1">
      <c r="A26" s="164" t="s">
        <v>292</v>
      </c>
      <c r="B26" s="165" t="s">
        <v>133</v>
      </c>
      <c r="C26" s="166">
        <v>1</v>
      </c>
      <c r="D26" s="167" t="s">
        <v>283</v>
      </c>
      <c r="E26" s="167" t="s">
        <v>189</v>
      </c>
      <c r="F26" s="166">
        <v>6</v>
      </c>
      <c r="G26" s="168" t="s">
        <v>285</v>
      </c>
      <c r="H26" s="166">
        <v>9</v>
      </c>
      <c r="I26" s="166">
        <v>13</v>
      </c>
      <c r="J26" s="166">
        <f t="shared" si="5"/>
        <v>5</v>
      </c>
      <c r="K26" s="166">
        <v>15</v>
      </c>
      <c r="L26" s="166"/>
      <c r="M26" s="169"/>
      <c r="N26" s="170"/>
      <c r="O26" s="171"/>
      <c r="P26" s="172">
        <f>IF(J26=0,0,K26)</f>
        <v>15</v>
      </c>
      <c r="Q26" s="173"/>
      <c r="R26" s="170">
        <f>O26+P26+Q26</f>
        <v>15</v>
      </c>
      <c r="S26" s="118"/>
      <c r="T26" s="118"/>
      <c r="U26" s="118">
        <v>54</v>
      </c>
      <c r="V26" s="119"/>
      <c r="W26" s="120"/>
      <c r="X26" s="121"/>
    </row>
    <row r="27" spans="1:24" s="122" customFormat="1" ht="15.95" customHeight="1">
      <c r="A27" s="164" t="s">
        <v>292</v>
      </c>
      <c r="B27" s="165" t="s">
        <v>137</v>
      </c>
      <c r="C27" s="166">
        <v>1</v>
      </c>
      <c r="D27" s="167" t="s">
        <v>283</v>
      </c>
      <c r="E27" s="167" t="s">
        <v>425</v>
      </c>
      <c r="F27" s="166">
        <v>6</v>
      </c>
      <c r="G27" s="168">
        <v>10</v>
      </c>
      <c r="H27" s="166">
        <v>1</v>
      </c>
      <c r="I27" s="166">
        <v>15</v>
      </c>
      <c r="J27" s="166">
        <f t="shared" si="5"/>
        <v>15</v>
      </c>
      <c r="K27" s="166"/>
      <c r="L27" s="166"/>
      <c r="M27" s="169"/>
      <c r="N27" s="170"/>
      <c r="O27" s="171"/>
      <c r="P27" s="172"/>
      <c r="Q27" s="173"/>
      <c r="R27" s="170"/>
      <c r="S27" s="118"/>
      <c r="T27" s="118"/>
      <c r="U27" s="118"/>
      <c r="V27" s="119"/>
      <c r="W27" s="120"/>
      <c r="X27" s="121"/>
    </row>
    <row r="28" spans="1:24" s="121" customFormat="1">
      <c r="A28" s="164" t="s">
        <v>292</v>
      </c>
      <c r="B28" s="165" t="s">
        <v>137</v>
      </c>
      <c r="C28" s="166">
        <v>1</v>
      </c>
      <c r="D28" s="167" t="s">
        <v>256</v>
      </c>
      <c r="E28" s="167" t="s">
        <v>312</v>
      </c>
      <c r="F28" s="166">
        <v>6</v>
      </c>
      <c r="G28" s="168" t="s">
        <v>287</v>
      </c>
      <c r="H28" s="166">
        <v>1</v>
      </c>
      <c r="I28" s="166">
        <v>15</v>
      </c>
      <c r="J28" s="166">
        <f t="shared" si="5"/>
        <v>15</v>
      </c>
      <c r="K28" s="166">
        <v>30</v>
      </c>
      <c r="L28" s="166"/>
      <c r="M28" s="169"/>
      <c r="N28" s="170">
        <f>L28/6</f>
        <v>0</v>
      </c>
      <c r="O28" s="171"/>
      <c r="P28" s="172">
        <f>IF(J28=0,0,K28)</f>
        <v>30</v>
      </c>
      <c r="Q28" s="173"/>
      <c r="R28" s="170">
        <f>O28+P28+Q28</f>
        <v>30</v>
      </c>
      <c r="S28" s="118"/>
      <c r="T28" s="118" t="str">
        <f>IF(S28&lt;=30,"1","1,1")</f>
        <v>1</v>
      </c>
      <c r="U28" s="118">
        <f>T28*R28</f>
        <v>30</v>
      </c>
      <c r="V28" s="119"/>
      <c r="W28" s="120"/>
    </row>
    <row r="29" spans="1:24" s="121" customFormat="1">
      <c r="A29" s="164" t="s">
        <v>292</v>
      </c>
      <c r="B29" s="165" t="s">
        <v>197</v>
      </c>
      <c r="C29" s="166">
        <v>1</v>
      </c>
      <c r="D29" s="167" t="s">
        <v>318</v>
      </c>
      <c r="E29" s="171" t="s">
        <v>205</v>
      </c>
      <c r="F29" s="166">
        <v>7</v>
      </c>
      <c r="G29" s="168" t="s">
        <v>72</v>
      </c>
      <c r="H29" s="166">
        <v>1</v>
      </c>
      <c r="I29" s="166">
        <v>15</v>
      </c>
      <c r="J29" s="166">
        <f t="shared" si="5"/>
        <v>15</v>
      </c>
      <c r="K29" s="166">
        <v>30</v>
      </c>
      <c r="L29" s="166"/>
      <c r="M29" s="169"/>
      <c r="N29" s="170"/>
      <c r="O29" s="171"/>
      <c r="P29" s="172">
        <f>IF(J29=0,0,K29)</f>
        <v>30</v>
      </c>
      <c r="Q29" s="173"/>
      <c r="R29" s="170">
        <f>O29+P29+Q29</f>
        <v>30</v>
      </c>
      <c r="S29" s="118"/>
      <c r="T29" s="118"/>
      <c r="U29" s="118">
        <v>54</v>
      </c>
      <c r="V29" s="119"/>
      <c r="W29" s="120"/>
    </row>
    <row r="30" spans="1:24" s="121" customFormat="1">
      <c r="A30" s="164" t="s">
        <v>292</v>
      </c>
      <c r="B30" s="165" t="s">
        <v>197</v>
      </c>
      <c r="C30" s="166">
        <v>1</v>
      </c>
      <c r="D30" s="167" t="s">
        <v>288</v>
      </c>
      <c r="E30" s="171" t="s">
        <v>209</v>
      </c>
      <c r="F30" s="166">
        <v>7</v>
      </c>
      <c r="G30" s="168" t="s">
        <v>71</v>
      </c>
      <c r="H30" s="166">
        <v>1</v>
      </c>
      <c r="I30" s="166">
        <v>15</v>
      </c>
      <c r="J30" s="166">
        <f t="shared" si="5"/>
        <v>15</v>
      </c>
      <c r="K30" s="166">
        <v>30</v>
      </c>
      <c r="L30" s="166"/>
      <c r="M30" s="169"/>
      <c r="N30" s="170"/>
      <c r="O30" s="171"/>
      <c r="P30" s="172">
        <f>IF(J30=0,0,K30)</f>
        <v>30</v>
      </c>
      <c r="Q30" s="173"/>
      <c r="R30" s="170">
        <f>O30+P30+Q30</f>
        <v>30</v>
      </c>
      <c r="S30" s="118"/>
      <c r="T30" s="118"/>
      <c r="U30" s="118">
        <v>54</v>
      </c>
      <c r="V30" s="119"/>
      <c r="W30" s="120"/>
    </row>
    <row r="31" spans="1:24" s="121" customFormat="1">
      <c r="A31" s="123" t="s">
        <v>292</v>
      </c>
      <c r="B31" s="124" t="s">
        <v>148</v>
      </c>
      <c r="C31" s="125">
        <v>1</v>
      </c>
      <c r="D31" s="126" t="s">
        <v>252</v>
      </c>
      <c r="E31" s="40" t="s">
        <v>425</v>
      </c>
      <c r="F31" s="125">
        <v>7</v>
      </c>
      <c r="G31" s="127">
        <v>5</v>
      </c>
      <c r="H31" s="125">
        <v>1</v>
      </c>
      <c r="I31" s="125">
        <v>15</v>
      </c>
      <c r="J31" s="125">
        <f t="shared" si="5"/>
        <v>15</v>
      </c>
      <c r="K31" s="125"/>
      <c r="L31" s="125"/>
      <c r="M31" s="128"/>
      <c r="N31" s="129"/>
      <c r="P31" s="118"/>
      <c r="Q31" s="130"/>
      <c r="R31" s="129"/>
      <c r="S31" s="118"/>
      <c r="T31" s="118"/>
      <c r="U31" s="118"/>
      <c r="V31" s="119"/>
      <c r="W31" s="120"/>
    </row>
    <row r="32" spans="1:24" s="121" customFormat="1">
      <c r="A32" s="164" t="s">
        <v>292</v>
      </c>
      <c r="B32" s="165" t="s">
        <v>138</v>
      </c>
      <c r="C32" s="166">
        <v>1</v>
      </c>
      <c r="D32" s="167" t="s">
        <v>261</v>
      </c>
      <c r="E32" s="171" t="s">
        <v>187</v>
      </c>
      <c r="F32" s="166">
        <v>7</v>
      </c>
      <c r="G32" s="168" t="s">
        <v>301</v>
      </c>
      <c r="H32" s="166">
        <v>1</v>
      </c>
      <c r="I32" s="166">
        <v>7</v>
      </c>
      <c r="J32" s="166">
        <f t="shared" si="5"/>
        <v>7</v>
      </c>
      <c r="K32" s="166">
        <v>28</v>
      </c>
      <c r="L32" s="166"/>
      <c r="M32" s="169"/>
      <c r="N32" s="170"/>
      <c r="O32" s="171"/>
      <c r="P32" s="172">
        <f>IF(J32=0,0,K32)</f>
        <v>28</v>
      </c>
      <c r="Q32" s="173"/>
      <c r="R32" s="170">
        <f>O32+P32+Q32</f>
        <v>28</v>
      </c>
      <c r="S32" s="118"/>
      <c r="T32" s="118"/>
      <c r="U32" s="118">
        <v>54</v>
      </c>
      <c r="V32" s="119"/>
      <c r="W32" s="120"/>
    </row>
    <row r="33" spans="1:23" s="121" customFormat="1">
      <c r="A33" s="164" t="s">
        <v>292</v>
      </c>
      <c r="B33" s="165" t="s">
        <v>138</v>
      </c>
      <c r="C33" s="166">
        <v>1</v>
      </c>
      <c r="D33" s="167" t="s">
        <v>261</v>
      </c>
      <c r="E33" s="171" t="s">
        <v>189</v>
      </c>
      <c r="F33" s="166">
        <v>7</v>
      </c>
      <c r="G33" s="168" t="s">
        <v>285</v>
      </c>
      <c r="H33" s="166">
        <v>9</v>
      </c>
      <c r="I33" s="166">
        <v>13</v>
      </c>
      <c r="J33" s="166">
        <f t="shared" ref="J33:J41" si="6">I33-H33+1</f>
        <v>5</v>
      </c>
      <c r="K33" s="166">
        <v>15</v>
      </c>
      <c r="L33" s="166"/>
      <c r="M33" s="169"/>
      <c r="N33" s="170"/>
      <c r="O33" s="171"/>
      <c r="P33" s="172">
        <f t="shared" ref="P33:P41" si="7">IF(J33=0,0,K33)</f>
        <v>15</v>
      </c>
      <c r="Q33" s="173"/>
      <c r="R33" s="170">
        <f t="shared" ref="R33:R41" si="8">O33+P33+Q33</f>
        <v>15</v>
      </c>
      <c r="S33" s="118"/>
      <c r="T33" s="118"/>
      <c r="U33" s="118">
        <v>54</v>
      </c>
      <c r="V33" s="119"/>
      <c r="W33" s="120"/>
    </row>
    <row r="34" spans="1:23" s="121" customFormat="1">
      <c r="A34" s="123" t="s">
        <v>293</v>
      </c>
      <c r="B34" s="124" t="s">
        <v>203</v>
      </c>
      <c r="C34" s="125">
        <v>1</v>
      </c>
      <c r="D34" s="126" t="s">
        <v>295</v>
      </c>
      <c r="E34" s="121" t="s">
        <v>211</v>
      </c>
      <c r="F34" s="125">
        <v>2</v>
      </c>
      <c r="G34" s="127" t="s">
        <v>72</v>
      </c>
      <c r="H34" s="125">
        <v>1</v>
      </c>
      <c r="I34" s="125">
        <v>15</v>
      </c>
      <c r="J34" s="125">
        <f t="shared" si="6"/>
        <v>15</v>
      </c>
      <c r="K34" s="125">
        <v>30</v>
      </c>
      <c r="L34" s="125"/>
      <c r="M34" s="128"/>
      <c r="N34" s="129"/>
      <c r="P34" s="118">
        <f t="shared" si="7"/>
        <v>30</v>
      </c>
      <c r="Q34" s="130"/>
      <c r="R34" s="129">
        <f t="shared" si="8"/>
        <v>30</v>
      </c>
      <c r="S34" s="118"/>
      <c r="T34" s="118"/>
      <c r="U34" s="118">
        <v>54</v>
      </c>
      <c r="V34" s="119"/>
      <c r="W34" s="120"/>
    </row>
    <row r="35" spans="1:23" s="121" customFormat="1">
      <c r="A35" s="123" t="s">
        <v>293</v>
      </c>
      <c r="B35" s="124" t="s">
        <v>203</v>
      </c>
      <c r="C35" s="125">
        <v>1</v>
      </c>
      <c r="D35" s="126" t="s">
        <v>278</v>
      </c>
      <c r="E35" s="121" t="s">
        <v>206</v>
      </c>
      <c r="F35" s="125">
        <v>2</v>
      </c>
      <c r="G35" s="127" t="s">
        <v>71</v>
      </c>
      <c r="H35" s="125">
        <v>1</v>
      </c>
      <c r="I35" s="125">
        <v>15</v>
      </c>
      <c r="J35" s="125">
        <f t="shared" si="6"/>
        <v>15</v>
      </c>
      <c r="K35" s="125">
        <v>30</v>
      </c>
      <c r="L35" s="125"/>
      <c r="M35" s="128"/>
      <c r="N35" s="129"/>
      <c r="P35" s="118">
        <f t="shared" si="7"/>
        <v>30</v>
      </c>
      <c r="Q35" s="130"/>
      <c r="R35" s="129">
        <f t="shared" si="8"/>
        <v>30</v>
      </c>
      <c r="S35" s="118"/>
      <c r="T35" s="118"/>
      <c r="U35" s="118">
        <v>54</v>
      </c>
      <c r="V35" s="119"/>
      <c r="W35" s="120"/>
    </row>
    <row r="36" spans="1:23" s="121" customFormat="1">
      <c r="A36" s="123" t="s">
        <v>293</v>
      </c>
      <c r="B36" s="124" t="s">
        <v>203</v>
      </c>
      <c r="C36" s="125">
        <v>1</v>
      </c>
      <c r="D36" s="126" t="s">
        <v>317</v>
      </c>
      <c r="E36" s="121" t="s">
        <v>202</v>
      </c>
      <c r="F36" s="125">
        <v>2</v>
      </c>
      <c r="G36" s="127" t="s">
        <v>73</v>
      </c>
      <c r="H36" s="125">
        <v>1</v>
      </c>
      <c r="I36" s="125">
        <v>15</v>
      </c>
      <c r="J36" s="125">
        <f t="shared" si="6"/>
        <v>15</v>
      </c>
      <c r="K36" s="125">
        <v>30</v>
      </c>
      <c r="L36" s="125"/>
      <c r="M36" s="128"/>
      <c r="N36" s="129"/>
      <c r="P36" s="118">
        <f t="shared" si="7"/>
        <v>30</v>
      </c>
      <c r="Q36" s="130"/>
      <c r="R36" s="129">
        <f t="shared" si="8"/>
        <v>30</v>
      </c>
      <c r="S36" s="118"/>
      <c r="T36" s="118"/>
      <c r="U36" s="118">
        <v>54</v>
      </c>
      <c r="V36" s="119"/>
      <c r="W36" s="120"/>
    </row>
    <row r="37" spans="1:23" s="121" customFormat="1">
      <c r="A37" s="123" t="s">
        <v>293</v>
      </c>
      <c r="B37" s="124" t="s">
        <v>399</v>
      </c>
      <c r="C37" s="125">
        <v>1</v>
      </c>
      <c r="D37" s="126" t="s">
        <v>309</v>
      </c>
      <c r="E37" s="121" t="s">
        <v>297</v>
      </c>
      <c r="F37" s="125">
        <v>2</v>
      </c>
      <c r="G37" s="127" t="s">
        <v>101</v>
      </c>
      <c r="H37" s="125">
        <v>5</v>
      </c>
      <c r="I37" s="125">
        <v>19</v>
      </c>
      <c r="J37" s="125">
        <f t="shared" si="6"/>
        <v>15</v>
      </c>
      <c r="K37" s="125">
        <v>30</v>
      </c>
      <c r="L37" s="125"/>
      <c r="M37" s="128"/>
      <c r="N37" s="129"/>
      <c r="P37" s="118">
        <f t="shared" si="7"/>
        <v>30</v>
      </c>
      <c r="Q37" s="130"/>
      <c r="R37" s="129">
        <f t="shared" si="8"/>
        <v>30</v>
      </c>
      <c r="S37" s="118"/>
      <c r="T37" s="118"/>
      <c r="U37" s="118">
        <v>54</v>
      </c>
      <c r="V37" s="119"/>
      <c r="W37" s="120"/>
    </row>
    <row r="38" spans="1:23" s="121" customFormat="1">
      <c r="A38" s="123" t="s">
        <v>293</v>
      </c>
      <c r="B38" s="124" t="s">
        <v>399</v>
      </c>
      <c r="C38" s="125">
        <v>1</v>
      </c>
      <c r="D38" s="126" t="s">
        <v>304</v>
      </c>
      <c r="E38" s="121" t="s">
        <v>208</v>
      </c>
      <c r="F38" s="125">
        <v>2</v>
      </c>
      <c r="G38" s="127" t="s">
        <v>107</v>
      </c>
      <c r="H38" s="125">
        <v>5</v>
      </c>
      <c r="I38" s="125">
        <v>19</v>
      </c>
      <c r="J38" s="125">
        <f t="shared" si="6"/>
        <v>15</v>
      </c>
      <c r="K38" s="125">
        <v>30</v>
      </c>
      <c r="L38" s="125"/>
      <c r="M38" s="128"/>
      <c r="N38" s="129"/>
      <c r="P38" s="118">
        <f t="shared" si="7"/>
        <v>30</v>
      </c>
      <c r="Q38" s="130"/>
      <c r="R38" s="129">
        <f t="shared" si="8"/>
        <v>30</v>
      </c>
      <c r="S38" s="118"/>
      <c r="T38" s="118"/>
      <c r="U38" s="118">
        <v>54</v>
      </c>
      <c r="V38" s="119"/>
      <c r="W38" s="120"/>
    </row>
    <row r="39" spans="1:23" s="121" customFormat="1">
      <c r="A39" s="123" t="s">
        <v>293</v>
      </c>
      <c r="B39" s="124" t="s">
        <v>200</v>
      </c>
      <c r="C39" s="125">
        <v>1</v>
      </c>
      <c r="D39" s="126" t="s">
        <v>317</v>
      </c>
      <c r="E39" s="121" t="s">
        <v>202</v>
      </c>
      <c r="F39" s="125">
        <v>3</v>
      </c>
      <c r="G39" s="127" t="s">
        <v>72</v>
      </c>
      <c r="H39" s="125">
        <v>1</v>
      </c>
      <c r="I39" s="125">
        <v>15</v>
      </c>
      <c r="J39" s="125">
        <f t="shared" si="6"/>
        <v>15</v>
      </c>
      <c r="K39" s="125">
        <v>30</v>
      </c>
      <c r="L39" s="125"/>
      <c r="M39" s="128"/>
      <c r="N39" s="129"/>
      <c r="P39" s="118">
        <f t="shared" si="7"/>
        <v>30</v>
      </c>
      <c r="Q39" s="130"/>
      <c r="R39" s="129">
        <f t="shared" si="8"/>
        <v>30</v>
      </c>
      <c r="S39" s="118"/>
      <c r="T39" s="118"/>
      <c r="U39" s="118">
        <v>54</v>
      </c>
      <c r="V39" s="119"/>
      <c r="W39" s="120"/>
    </row>
    <row r="40" spans="1:23" s="121" customFormat="1">
      <c r="A40" s="123" t="s">
        <v>293</v>
      </c>
      <c r="B40" s="124" t="s">
        <v>200</v>
      </c>
      <c r="C40" s="125">
        <v>1</v>
      </c>
      <c r="D40" s="126" t="s">
        <v>295</v>
      </c>
      <c r="E40" s="121" t="s">
        <v>211</v>
      </c>
      <c r="F40" s="125">
        <v>3</v>
      </c>
      <c r="G40" s="127" t="s">
        <v>71</v>
      </c>
      <c r="H40" s="125">
        <v>1</v>
      </c>
      <c r="I40" s="125">
        <v>15</v>
      </c>
      <c r="J40" s="125">
        <f t="shared" si="6"/>
        <v>15</v>
      </c>
      <c r="K40" s="125">
        <v>30</v>
      </c>
      <c r="L40" s="125"/>
      <c r="M40" s="128"/>
      <c r="N40" s="129"/>
      <c r="P40" s="118">
        <f t="shared" si="7"/>
        <v>30</v>
      </c>
      <c r="Q40" s="130"/>
      <c r="R40" s="129">
        <f t="shared" si="8"/>
        <v>30</v>
      </c>
      <c r="S40" s="118"/>
      <c r="T40" s="118"/>
      <c r="U40" s="118">
        <v>54</v>
      </c>
      <c r="V40" s="119"/>
      <c r="W40" s="120"/>
    </row>
    <row r="41" spans="1:23" s="121" customFormat="1">
      <c r="A41" s="123" t="s">
        <v>293</v>
      </c>
      <c r="B41" s="124" t="s">
        <v>200</v>
      </c>
      <c r="C41" s="125">
        <v>1</v>
      </c>
      <c r="D41" s="126" t="s">
        <v>278</v>
      </c>
      <c r="E41" s="121" t="s">
        <v>206</v>
      </c>
      <c r="F41" s="125">
        <v>3</v>
      </c>
      <c r="G41" s="127" t="s">
        <v>73</v>
      </c>
      <c r="H41" s="125">
        <v>1</v>
      </c>
      <c r="I41" s="125">
        <v>15</v>
      </c>
      <c r="J41" s="125">
        <f t="shared" si="6"/>
        <v>15</v>
      </c>
      <c r="K41" s="125">
        <v>30</v>
      </c>
      <c r="L41" s="125"/>
      <c r="M41" s="128"/>
      <c r="N41" s="129"/>
      <c r="P41" s="118">
        <f t="shared" si="7"/>
        <v>30</v>
      </c>
      <c r="Q41" s="130"/>
      <c r="R41" s="129">
        <f t="shared" si="8"/>
        <v>30</v>
      </c>
      <c r="S41" s="118"/>
      <c r="T41" s="118"/>
      <c r="U41" s="118">
        <v>54</v>
      </c>
      <c r="V41" s="119"/>
      <c r="W41" s="120"/>
    </row>
    <row r="42" spans="1:23" s="121" customFormat="1">
      <c r="A42" s="123" t="s">
        <v>293</v>
      </c>
      <c r="B42" s="124" t="s">
        <v>139</v>
      </c>
      <c r="C42" s="125">
        <v>1</v>
      </c>
      <c r="D42" s="126" t="s">
        <v>266</v>
      </c>
      <c r="E42" s="121" t="s">
        <v>187</v>
      </c>
      <c r="F42" s="125">
        <v>3</v>
      </c>
      <c r="G42" s="127" t="s">
        <v>296</v>
      </c>
      <c r="H42" s="125">
        <v>1</v>
      </c>
      <c r="I42" s="125">
        <v>7</v>
      </c>
      <c r="J42" s="125">
        <f t="shared" ref="J42:J55" si="9">I42-H42+1</f>
        <v>7</v>
      </c>
      <c r="K42" s="125">
        <v>28</v>
      </c>
      <c r="L42" s="125"/>
      <c r="M42" s="128"/>
      <c r="N42" s="129"/>
      <c r="P42" s="118">
        <f>IF(J42=0,0,K42)</f>
        <v>28</v>
      </c>
      <c r="Q42" s="130"/>
      <c r="R42" s="129">
        <f>O42+P42+Q42</f>
        <v>28</v>
      </c>
      <c r="S42" s="118"/>
      <c r="T42" s="118"/>
      <c r="U42" s="118">
        <v>54</v>
      </c>
      <c r="V42" s="119"/>
      <c r="W42" s="120"/>
    </row>
    <row r="43" spans="1:23" s="121" customFormat="1">
      <c r="A43" s="123" t="s">
        <v>293</v>
      </c>
      <c r="B43" s="124" t="s">
        <v>201</v>
      </c>
      <c r="C43" s="125">
        <v>1</v>
      </c>
      <c r="D43" s="126" t="s">
        <v>334</v>
      </c>
      <c r="E43" s="121" t="s">
        <v>332</v>
      </c>
      <c r="F43" s="125">
        <v>4</v>
      </c>
      <c r="G43" s="127" t="s">
        <v>335</v>
      </c>
      <c r="H43" s="125">
        <v>1</v>
      </c>
      <c r="I43" s="125">
        <v>15</v>
      </c>
      <c r="J43" s="125">
        <f t="shared" si="9"/>
        <v>15</v>
      </c>
      <c r="K43" s="125"/>
      <c r="L43" s="125"/>
      <c r="M43" s="128"/>
      <c r="N43" s="129"/>
      <c r="P43" s="118"/>
      <c r="Q43" s="130"/>
      <c r="R43" s="129"/>
      <c r="S43" s="118"/>
      <c r="T43" s="118"/>
      <c r="U43" s="118"/>
      <c r="V43" s="119"/>
      <c r="W43" s="120"/>
    </row>
    <row r="44" spans="1:23" s="121" customFormat="1">
      <c r="A44" s="123" t="s">
        <v>293</v>
      </c>
      <c r="B44" s="124" t="s">
        <v>138</v>
      </c>
      <c r="C44" s="125">
        <v>1</v>
      </c>
      <c r="D44" s="126" t="s">
        <v>261</v>
      </c>
      <c r="E44" s="121" t="s">
        <v>187</v>
      </c>
      <c r="F44" s="125">
        <v>4</v>
      </c>
      <c r="G44" s="127" t="s">
        <v>301</v>
      </c>
      <c r="H44" s="125">
        <v>1</v>
      </c>
      <c r="I44" s="125">
        <v>8</v>
      </c>
      <c r="J44" s="125">
        <f t="shared" si="9"/>
        <v>8</v>
      </c>
      <c r="K44" s="125">
        <v>32</v>
      </c>
      <c r="L44" s="125"/>
      <c r="M44" s="128"/>
      <c r="N44" s="129"/>
      <c r="P44" s="118">
        <f t="shared" ref="P44:P49" si="10">IF(J44=0,0,K44)</f>
        <v>32</v>
      </c>
      <c r="Q44" s="130"/>
      <c r="R44" s="129">
        <f t="shared" ref="R44:R49" si="11">O44+P44+Q44</f>
        <v>32</v>
      </c>
      <c r="S44" s="118"/>
      <c r="T44" s="118"/>
      <c r="U44" s="118">
        <v>54</v>
      </c>
      <c r="V44" s="119"/>
      <c r="W44" s="120"/>
    </row>
    <row r="45" spans="1:23" s="121" customFormat="1">
      <c r="A45" s="123" t="s">
        <v>293</v>
      </c>
      <c r="B45" s="124" t="s">
        <v>138</v>
      </c>
      <c r="C45" s="125">
        <v>1</v>
      </c>
      <c r="D45" s="126" t="s">
        <v>254</v>
      </c>
      <c r="E45" s="121" t="s">
        <v>194</v>
      </c>
      <c r="F45" s="125">
        <v>4</v>
      </c>
      <c r="G45" s="127" t="s">
        <v>287</v>
      </c>
      <c r="H45" s="125">
        <v>1</v>
      </c>
      <c r="I45" s="125">
        <v>15</v>
      </c>
      <c r="J45" s="125">
        <f t="shared" si="9"/>
        <v>15</v>
      </c>
      <c r="K45" s="125">
        <v>30</v>
      </c>
      <c r="L45" s="125"/>
      <c r="M45" s="128"/>
      <c r="N45" s="129"/>
      <c r="P45" s="118">
        <f t="shared" si="10"/>
        <v>30</v>
      </c>
      <c r="Q45" s="130"/>
      <c r="R45" s="129">
        <f t="shared" si="11"/>
        <v>30</v>
      </c>
      <c r="S45" s="118"/>
      <c r="T45" s="118"/>
      <c r="U45" s="118">
        <v>54</v>
      </c>
      <c r="V45" s="119"/>
      <c r="W45" s="120"/>
    </row>
    <row r="46" spans="1:23" s="121" customFormat="1">
      <c r="A46" s="123" t="s">
        <v>293</v>
      </c>
      <c r="B46" s="124" t="s">
        <v>403</v>
      </c>
      <c r="C46" s="125">
        <v>1</v>
      </c>
      <c r="D46" s="126" t="s">
        <v>256</v>
      </c>
      <c r="E46" s="126" t="s">
        <v>297</v>
      </c>
      <c r="F46" s="125">
        <v>5</v>
      </c>
      <c r="G46" s="127" t="s">
        <v>71</v>
      </c>
      <c r="H46" s="125">
        <v>5</v>
      </c>
      <c r="I46" s="125">
        <v>19</v>
      </c>
      <c r="J46" s="125">
        <f t="shared" si="9"/>
        <v>15</v>
      </c>
      <c r="K46" s="125">
        <v>30</v>
      </c>
      <c r="L46" s="125"/>
      <c r="M46" s="128"/>
      <c r="N46" s="129"/>
      <c r="P46" s="118">
        <f t="shared" si="10"/>
        <v>30</v>
      </c>
      <c r="Q46" s="130"/>
      <c r="R46" s="129">
        <f t="shared" si="11"/>
        <v>30</v>
      </c>
      <c r="S46" s="118"/>
      <c r="T46" s="118"/>
      <c r="U46" s="118">
        <v>54</v>
      </c>
      <c r="V46" s="119"/>
      <c r="W46" s="120"/>
    </row>
    <row r="47" spans="1:23" s="121" customFormat="1">
      <c r="A47" s="123" t="s">
        <v>293</v>
      </c>
      <c r="B47" s="124" t="s">
        <v>403</v>
      </c>
      <c r="C47" s="125">
        <v>1</v>
      </c>
      <c r="D47" s="126" t="s">
        <v>430</v>
      </c>
      <c r="E47" s="121" t="s">
        <v>208</v>
      </c>
      <c r="F47" s="125">
        <v>5</v>
      </c>
      <c r="G47" s="127" t="s">
        <v>73</v>
      </c>
      <c r="H47" s="125">
        <v>5</v>
      </c>
      <c r="I47" s="125">
        <v>19</v>
      </c>
      <c r="J47" s="125">
        <f t="shared" si="9"/>
        <v>15</v>
      </c>
      <c r="K47" s="125">
        <v>30</v>
      </c>
      <c r="L47" s="125"/>
      <c r="M47" s="128"/>
      <c r="N47" s="129"/>
      <c r="P47" s="118">
        <f t="shared" si="10"/>
        <v>30</v>
      </c>
      <c r="Q47" s="130"/>
      <c r="R47" s="129">
        <f t="shared" si="11"/>
        <v>30</v>
      </c>
      <c r="S47" s="118"/>
      <c r="T47" s="118"/>
      <c r="U47" s="118">
        <v>54</v>
      </c>
      <c r="V47" s="119"/>
      <c r="W47" s="120"/>
    </row>
    <row r="48" spans="1:23" s="121" customFormat="1">
      <c r="A48" s="123" t="s">
        <v>293</v>
      </c>
      <c r="B48" s="124" t="s">
        <v>399</v>
      </c>
      <c r="C48" s="125">
        <v>1</v>
      </c>
      <c r="D48" s="126" t="s">
        <v>303</v>
      </c>
      <c r="E48" s="121" t="s">
        <v>222</v>
      </c>
      <c r="F48" s="125">
        <v>5</v>
      </c>
      <c r="G48" s="127" t="s">
        <v>285</v>
      </c>
      <c r="H48" s="125">
        <v>5</v>
      </c>
      <c r="I48" s="125">
        <v>19</v>
      </c>
      <c r="J48" s="125">
        <f t="shared" si="9"/>
        <v>15</v>
      </c>
      <c r="K48" s="125">
        <v>45</v>
      </c>
      <c r="L48" s="125"/>
      <c r="M48" s="128"/>
      <c r="N48" s="129"/>
      <c r="P48" s="118">
        <f t="shared" si="10"/>
        <v>45</v>
      </c>
      <c r="Q48" s="130"/>
      <c r="R48" s="129">
        <f t="shared" si="11"/>
        <v>45</v>
      </c>
      <c r="S48" s="118"/>
      <c r="T48" s="118"/>
      <c r="U48" s="118">
        <v>54</v>
      </c>
      <c r="V48" s="119"/>
      <c r="W48" s="120"/>
    </row>
    <row r="49" spans="1:23" s="14" customFormat="1">
      <c r="A49" s="201" t="s">
        <v>293</v>
      </c>
      <c r="B49" s="8" t="s">
        <v>399</v>
      </c>
      <c r="C49" s="9">
        <v>1</v>
      </c>
      <c r="D49" s="10"/>
      <c r="E49" s="14" t="s">
        <v>425</v>
      </c>
      <c r="F49" s="9">
        <v>5</v>
      </c>
      <c r="G49" s="11">
        <v>10</v>
      </c>
      <c r="H49" s="9">
        <v>5</v>
      </c>
      <c r="I49" s="9">
        <v>19</v>
      </c>
      <c r="J49" s="9">
        <f t="shared" si="9"/>
        <v>15</v>
      </c>
      <c r="K49" s="9">
        <v>45</v>
      </c>
      <c r="L49" s="9"/>
      <c r="M49" s="12"/>
      <c r="N49" s="13"/>
      <c r="P49" s="15">
        <f t="shared" si="10"/>
        <v>45</v>
      </c>
      <c r="Q49" s="16"/>
      <c r="R49" s="13">
        <f t="shared" si="11"/>
        <v>45</v>
      </c>
      <c r="S49" s="15"/>
      <c r="T49" s="15"/>
      <c r="U49" s="15">
        <v>54</v>
      </c>
      <c r="V49" s="202"/>
      <c r="W49" s="203"/>
    </row>
    <row r="50" spans="1:23" s="121" customFormat="1">
      <c r="A50" s="123" t="s">
        <v>293</v>
      </c>
      <c r="B50" s="124" t="s">
        <v>198</v>
      </c>
      <c r="C50" s="125">
        <v>1</v>
      </c>
      <c r="D50" s="126" t="s">
        <v>334</v>
      </c>
      <c r="E50" s="121" t="s">
        <v>332</v>
      </c>
      <c r="F50" s="125">
        <v>6</v>
      </c>
      <c r="G50" s="127" t="s">
        <v>335</v>
      </c>
      <c r="H50" s="125">
        <v>1</v>
      </c>
      <c r="I50" s="125">
        <v>15</v>
      </c>
      <c r="J50" s="125">
        <f t="shared" si="9"/>
        <v>15</v>
      </c>
      <c r="K50" s="125"/>
      <c r="L50" s="125"/>
      <c r="M50" s="128"/>
      <c r="N50" s="129"/>
      <c r="P50" s="118"/>
      <c r="Q50" s="130"/>
      <c r="R50" s="129"/>
      <c r="S50" s="118"/>
      <c r="T50" s="118"/>
      <c r="U50" s="118"/>
      <c r="V50" s="119"/>
      <c r="W50" s="120"/>
    </row>
    <row r="51" spans="1:23" s="121" customFormat="1">
      <c r="A51" s="123" t="s">
        <v>293</v>
      </c>
      <c r="B51" s="124" t="s">
        <v>204</v>
      </c>
      <c r="C51" s="125">
        <v>1</v>
      </c>
      <c r="D51" s="126" t="s">
        <v>339</v>
      </c>
      <c r="E51" s="121" t="s">
        <v>340</v>
      </c>
      <c r="F51" s="125">
        <v>6</v>
      </c>
      <c r="G51" s="127" t="s">
        <v>336</v>
      </c>
      <c r="H51" s="125">
        <v>1</v>
      </c>
      <c r="I51" s="125">
        <v>10</v>
      </c>
      <c r="J51" s="125">
        <f t="shared" si="9"/>
        <v>10</v>
      </c>
      <c r="K51" s="125"/>
      <c r="L51" s="125"/>
      <c r="M51" s="128"/>
      <c r="N51" s="129"/>
      <c r="P51" s="118"/>
      <c r="Q51" s="130"/>
      <c r="R51" s="129"/>
      <c r="S51" s="118"/>
      <c r="T51" s="118"/>
      <c r="U51" s="118"/>
      <c r="V51" s="119"/>
      <c r="W51" s="120"/>
    </row>
    <row r="52" spans="1:23" s="121" customFormat="1">
      <c r="A52" s="123" t="s">
        <v>293</v>
      </c>
      <c r="B52" s="124" t="s">
        <v>198</v>
      </c>
      <c r="C52" s="125">
        <v>1</v>
      </c>
      <c r="D52" s="126" t="s">
        <v>318</v>
      </c>
      <c r="E52" s="121" t="s">
        <v>205</v>
      </c>
      <c r="F52" s="125">
        <v>7</v>
      </c>
      <c r="G52" s="127" t="s">
        <v>71</v>
      </c>
      <c r="H52" s="125">
        <v>1</v>
      </c>
      <c r="I52" s="125">
        <v>15</v>
      </c>
      <c r="J52" s="125">
        <f t="shared" si="9"/>
        <v>15</v>
      </c>
      <c r="K52" s="125">
        <v>30</v>
      </c>
      <c r="L52" s="125"/>
      <c r="M52" s="128"/>
      <c r="N52" s="129"/>
      <c r="P52" s="118">
        <f>IF(J52=0,0,K52)</f>
        <v>30</v>
      </c>
      <c r="Q52" s="130"/>
      <c r="R52" s="129">
        <f>O52+P52+Q52</f>
        <v>30</v>
      </c>
      <c r="S52" s="118"/>
      <c r="T52" s="118"/>
      <c r="U52" s="118">
        <v>54</v>
      </c>
      <c r="V52" s="119"/>
      <c r="W52" s="120"/>
    </row>
    <row r="53" spans="1:23" s="121" customFormat="1">
      <c r="A53" s="123" t="s">
        <v>293</v>
      </c>
      <c r="B53" s="124" t="s">
        <v>198</v>
      </c>
      <c r="C53" s="125">
        <v>1</v>
      </c>
      <c r="D53" s="126" t="s">
        <v>288</v>
      </c>
      <c r="E53" s="121" t="s">
        <v>209</v>
      </c>
      <c r="F53" s="125">
        <v>7</v>
      </c>
      <c r="G53" s="127" t="s">
        <v>73</v>
      </c>
      <c r="H53" s="125">
        <v>1</v>
      </c>
      <c r="I53" s="125">
        <v>15</v>
      </c>
      <c r="J53" s="125">
        <f t="shared" si="9"/>
        <v>15</v>
      </c>
      <c r="K53" s="125">
        <v>30</v>
      </c>
      <c r="L53" s="125"/>
      <c r="M53" s="128"/>
      <c r="N53" s="129"/>
      <c r="P53" s="118">
        <f>IF(J53=0,0,K53)</f>
        <v>30</v>
      </c>
      <c r="Q53" s="130"/>
      <c r="R53" s="129">
        <f>O53+P53+Q53</f>
        <v>30</v>
      </c>
      <c r="S53" s="118"/>
      <c r="T53" s="118"/>
      <c r="U53" s="118">
        <v>54</v>
      </c>
      <c r="V53" s="119"/>
      <c r="W53" s="120"/>
    </row>
    <row r="54" spans="1:23" s="121" customFormat="1">
      <c r="A54" s="123" t="s">
        <v>293</v>
      </c>
      <c r="B54" s="124" t="s">
        <v>137</v>
      </c>
      <c r="C54" s="125">
        <v>1</v>
      </c>
      <c r="D54" s="126" t="s">
        <v>314</v>
      </c>
      <c r="E54" s="121" t="s">
        <v>194</v>
      </c>
      <c r="F54" s="125">
        <v>7</v>
      </c>
      <c r="G54" s="127" t="s">
        <v>287</v>
      </c>
      <c r="H54" s="125">
        <v>1</v>
      </c>
      <c r="I54" s="125">
        <v>15</v>
      </c>
      <c r="J54" s="125">
        <f t="shared" si="9"/>
        <v>15</v>
      </c>
      <c r="K54" s="125">
        <v>30</v>
      </c>
      <c r="L54" s="125"/>
      <c r="M54" s="128"/>
      <c r="N54" s="129"/>
      <c r="P54" s="118">
        <f>IF(J54=0,0,K54)</f>
        <v>30</v>
      </c>
      <c r="Q54" s="130"/>
      <c r="R54" s="129">
        <f>O54+P54+Q54</f>
        <v>30</v>
      </c>
      <c r="S54" s="118"/>
      <c r="T54" s="118"/>
      <c r="U54" s="118">
        <v>54</v>
      </c>
      <c r="V54" s="119"/>
      <c r="W54" s="120"/>
    </row>
    <row r="55" spans="1:23" s="121" customFormat="1">
      <c r="A55" s="123" t="s">
        <v>293</v>
      </c>
      <c r="B55" s="124" t="s">
        <v>137</v>
      </c>
      <c r="C55" s="125">
        <v>1</v>
      </c>
      <c r="D55" s="126" t="s">
        <v>283</v>
      </c>
      <c r="E55" s="121" t="s">
        <v>187</v>
      </c>
      <c r="F55" s="125">
        <v>7</v>
      </c>
      <c r="G55" s="127" t="s">
        <v>301</v>
      </c>
      <c r="H55" s="125">
        <v>1</v>
      </c>
      <c r="I55" s="125">
        <v>9</v>
      </c>
      <c r="J55" s="125">
        <f t="shared" si="9"/>
        <v>9</v>
      </c>
      <c r="K55" s="125">
        <v>36</v>
      </c>
      <c r="L55" s="125"/>
      <c r="M55" s="128"/>
      <c r="N55" s="129"/>
      <c r="P55" s="118">
        <f>IF(J55=0,0,K55)</f>
        <v>36</v>
      </c>
      <c r="Q55" s="130"/>
      <c r="R55" s="129">
        <f>O55+P55+Q55</f>
        <v>36</v>
      </c>
      <c r="S55" s="118"/>
      <c r="T55" s="118"/>
      <c r="U55" s="118">
        <v>54</v>
      </c>
      <c r="V55" s="119"/>
      <c r="W55" s="120"/>
    </row>
    <row r="56" spans="1:23" s="121" customFormat="1">
      <c r="A56" s="174" t="s">
        <v>294</v>
      </c>
      <c r="B56" s="175" t="s">
        <v>204</v>
      </c>
      <c r="C56" s="176">
        <v>1</v>
      </c>
      <c r="D56" s="177" t="s">
        <v>317</v>
      </c>
      <c r="E56" s="181" t="s">
        <v>206</v>
      </c>
      <c r="F56" s="176">
        <v>2</v>
      </c>
      <c r="G56" s="178" t="s">
        <v>72</v>
      </c>
      <c r="H56" s="176">
        <v>1</v>
      </c>
      <c r="I56" s="176">
        <v>15</v>
      </c>
      <c r="J56" s="176">
        <f t="shared" ref="J56:J69" si="12">I56-H56+1</f>
        <v>15</v>
      </c>
      <c r="K56" s="176">
        <v>30</v>
      </c>
      <c r="L56" s="176"/>
      <c r="M56" s="179"/>
      <c r="N56" s="180"/>
      <c r="O56" s="181"/>
      <c r="P56" s="182">
        <f t="shared" ref="P56:P69" si="13">IF(J56=0,0,K56)</f>
        <v>30</v>
      </c>
      <c r="Q56" s="183"/>
      <c r="R56" s="180">
        <f t="shared" ref="R56:R69" si="14">O56+P56+Q56</f>
        <v>30</v>
      </c>
      <c r="S56" s="118"/>
      <c r="T56" s="118"/>
      <c r="U56" s="118">
        <v>54</v>
      </c>
      <c r="V56" s="119"/>
      <c r="W56" s="120"/>
    </row>
    <row r="57" spans="1:23" s="121" customFormat="1">
      <c r="A57" s="174" t="s">
        <v>294</v>
      </c>
      <c r="B57" s="175" t="s">
        <v>204</v>
      </c>
      <c r="C57" s="176">
        <v>1</v>
      </c>
      <c r="D57" s="177" t="s">
        <v>317</v>
      </c>
      <c r="E57" s="181" t="s">
        <v>202</v>
      </c>
      <c r="F57" s="176">
        <v>2</v>
      </c>
      <c r="G57" s="178" t="s">
        <v>71</v>
      </c>
      <c r="H57" s="176">
        <v>1</v>
      </c>
      <c r="I57" s="176">
        <v>15</v>
      </c>
      <c r="J57" s="176">
        <f t="shared" si="12"/>
        <v>15</v>
      </c>
      <c r="K57" s="176">
        <v>30</v>
      </c>
      <c r="L57" s="176"/>
      <c r="M57" s="179"/>
      <c r="N57" s="180"/>
      <c r="O57" s="181"/>
      <c r="P57" s="182">
        <f t="shared" si="13"/>
        <v>30</v>
      </c>
      <c r="Q57" s="183"/>
      <c r="R57" s="180">
        <f t="shared" si="14"/>
        <v>30</v>
      </c>
      <c r="S57" s="118"/>
      <c r="T57" s="118"/>
      <c r="U57" s="118">
        <v>54</v>
      </c>
      <c r="V57" s="119"/>
      <c r="W57" s="120"/>
    </row>
    <row r="58" spans="1:23" s="121" customFormat="1">
      <c r="A58" s="174" t="s">
        <v>294</v>
      </c>
      <c r="B58" s="175" t="s">
        <v>204</v>
      </c>
      <c r="C58" s="176">
        <v>1</v>
      </c>
      <c r="D58" s="177" t="s">
        <v>295</v>
      </c>
      <c r="E58" s="181" t="s">
        <v>211</v>
      </c>
      <c r="F58" s="176">
        <v>2</v>
      </c>
      <c r="G58" s="178" t="s">
        <v>73</v>
      </c>
      <c r="H58" s="176">
        <v>1</v>
      </c>
      <c r="I58" s="176">
        <v>15</v>
      </c>
      <c r="J58" s="176">
        <f t="shared" si="12"/>
        <v>15</v>
      </c>
      <c r="K58" s="176">
        <v>30</v>
      </c>
      <c r="L58" s="176"/>
      <c r="M58" s="179"/>
      <c r="N58" s="180"/>
      <c r="O58" s="181"/>
      <c r="P58" s="182">
        <f t="shared" si="13"/>
        <v>30</v>
      </c>
      <c r="Q58" s="183"/>
      <c r="R58" s="180">
        <f t="shared" si="14"/>
        <v>30</v>
      </c>
      <c r="S58" s="118"/>
      <c r="T58" s="118"/>
      <c r="U58" s="118">
        <v>54</v>
      </c>
      <c r="V58" s="119"/>
      <c r="W58" s="120"/>
    </row>
    <row r="59" spans="1:23" s="121" customFormat="1">
      <c r="A59" s="174" t="s">
        <v>294</v>
      </c>
      <c r="B59" s="175" t="s">
        <v>199</v>
      </c>
      <c r="C59" s="176">
        <v>1</v>
      </c>
      <c r="D59" s="177" t="s">
        <v>334</v>
      </c>
      <c r="E59" s="181" t="s">
        <v>332</v>
      </c>
      <c r="F59" s="176">
        <v>2</v>
      </c>
      <c r="G59" s="178" t="s">
        <v>336</v>
      </c>
      <c r="H59" s="176">
        <v>1</v>
      </c>
      <c r="I59" s="176">
        <v>15</v>
      </c>
      <c r="J59" s="176">
        <f t="shared" si="12"/>
        <v>15</v>
      </c>
      <c r="K59" s="176"/>
      <c r="L59" s="176"/>
      <c r="M59" s="179"/>
      <c r="N59" s="180"/>
      <c r="O59" s="181"/>
      <c r="P59" s="182"/>
      <c r="Q59" s="183"/>
      <c r="R59" s="180"/>
      <c r="S59" s="118"/>
      <c r="T59" s="118"/>
      <c r="U59" s="118"/>
      <c r="V59" s="119"/>
      <c r="W59" s="120"/>
    </row>
    <row r="60" spans="1:23" s="121" customFormat="1">
      <c r="A60" s="174" t="s">
        <v>294</v>
      </c>
      <c r="B60" s="175" t="s">
        <v>201</v>
      </c>
      <c r="C60" s="176">
        <v>1</v>
      </c>
      <c r="D60" s="177" t="s">
        <v>283</v>
      </c>
      <c r="E60" s="181" t="s">
        <v>209</v>
      </c>
      <c r="F60" s="176">
        <v>3</v>
      </c>
      <c r="G60" s="178" t="s">
        <v>72</v>
      </c>
      <c r="H60" s="176">
        <v>1</v>
      </c>
      <c r="I60" s="176">
        <v>15</v>
      </c>
      <c r="J60" s="176">
        <f t="shared" si="12"/>
        <v>15</v>
      </c>
      <c r="K60" s="176">
        <v>30</v>
      </c>
      <c r="L60" s="176"/>
      <c r="M60" s="179"/>
      <c r="N60" s="180"/>
      <c r="O60" s="181"/>
      <c r="P60" s="182">
        <f t="shared" si="13"/>
        <v>30</v>
      </c>
      <c r="Q60" s="183"/>
      <c r="R60" s="180">
        <f t="shared" si="14"/>
        <v>30</v>
      </c>
      <c r="S60" s="118"/>
      <c r="T60" s="118"/>
      <c r="U60" s="118">
        <v>54</v>
      </c>
      <c r="V60" s="119"/>
      <c r="W60" s="120"/>
    </row>
    <row r="61" spans="1:23" s="121" customFormat="1">
      <c r="A61" s="174" t="s">
        <v>294</v>
      </c>
      <c r="B61" s="175" t="s">
        <v>201</v>
      </c>
      <c r="C61" s="176">
        <v>1</v>
      </c>
      <c r="D61" s="177" t="s">
        <v>253</v>
      </c>
      <c r="E61" s="181" t="s">
        <v>205</v>
      </c>
      <c r="F61" s="176">
        <v>3</v>
      </c>
      <c r="G61" s="178" t="s">
        <v>71</v>
      </c>
      <c r="H61" s="176">
        <v>1</v>
      </c>
      <c r="I61" s="176">
        <v>15</v>
      </c>
      <c r="J61" s="176">
        <f t="shared" si="12"/>
        <v>15</v>
      </c>
      <c r="K61" s="176">
        <v>30</v>
      </c>
      <c r="L61" s="176"/>
      <c r="M61" s="179"/>
      <c r="N61" s="180"/>
      <c r="O61" s="181"/>
      <c r="P61" s="182">
        <f t="shared" si="13"/>
        <v>30</v>
      </c>
      <c r="Q61" s="183"/>
      <c r="R61" s="180">
        <f t="shared" si="14"/>
        <v>30</v>
      </c>
      <c r="S61" s="118"/>
      <c r="T61" s="118"/>
      <c r="U61" s="118">
        <v>54</v>
      </c>
      <c r="V61" s="119"/>
      <c r="W61" s="120"/>
    </row>
    <row r="62" spans="1:23" s="121" customFormat="1">
      <c r="A62" s="174" t="s">
        <v>294</v>
      </c>
      <c r="B62" s="175" t="s">
        <v>210</v>
      </c>
      <c r="C62" s="176">
        <v>1</v>
      </c>
      <c r="D62" s="177" t="s">
        <v>334</v>
      </c>
      <c r="E62" s="181" t="s">
        <v>332</v>
      </c>
      <c r="F62" s="176">
        <v>3</v>
      </c>
      <c r="G62" s="178" t="s">
        <v>331</v>
      </c>
      <c r="H62" s="176">
        <v>1</v>
      </c>
      <c r="I62" s="176">
        <v>15</v>
      </c>
      <c r="J62" s="176">
        <f>I62-H62+1</f>
        <v>15</v>
      </c>
      <c r="K62" s="176"/>
      <c r="L62" s="176"/>
      <c r="M62" s="179"/>
      <c r="N62" s="180"/>
      <c r="O62" s="181"/>
      <c r="P62" s="182"/>
      <c r="Q62" s="183"/>
      <c r="R62" s="180"/>
      <c r="S62" s="118"/>
      <c r="T62" s="118"/>
      <c r="U62" s="118"/>
      <c r="V62" s="119"/>
      <c r="W62" s="120"/>
    </row>
    <row r="63" spans="1:23" s="121" customFormat="1">
      <c r="A63" s="174" t="s">
        <v>294</v>
      </c>
      <c r="B63" s="175" t="s">
        <v>210</v>
      </c>
      <c r="C63" s="176">
        <v>1</v>
      </c>
      <c r="D63" s="177" t="s">
        <v>255</v>
      </c>
      <c r="E63" s="181" t="s">
        <v>425</v>
      </c>
      <c r="F63" s="176">
        <v>3</v>
      </c>
      <c r="G63" s="178">
        <v>12</v>
      </c>
      <c r="H63" s="176">
        <v>1</v>
      </c>
      <c r="I63" s="176">
        <v>15</v>
      </c>
      <c r="J63" s="176">
        <f>I63-H63+1</f>
        <v>15</v>
      </c>
      <c r="K63" s="176"/>
      <c r="L63" s="176"/>
      <c r="M63" s="179"/>
      <c r="N63" s="180"/>
      <c r="O63" s="181"/>
      <c r="P63" s="182"/>
      <c r="Q63" s="183"/>
      <c r="R63" s="180"/>
      <c r="S63" s="118"/>
      <c r="T63" s="118"/>
      <c r="U63" s="118"/>
      <c r="V63" s="119"/>
      <c r="W63" s="120"/>
    </row>
    <row r="64" spans="1:23" s="121" customFormat="1">
      <c r="A64" s="174" t="s">
        <v>294</v>
      </c>
      <c r="B64" s="175" t="s">
        <v>203</v>
      </c>
      <c r="C64" s="176">
        <v>1</v>
      </c>
      <c r="D64" s="177" t="s">
        <v>334</v>
      </c>
      <c r="E64" s="181" t="s">
        <v>332</v>
      </c>
      <c r="F64" s="176">
        <v>4</v>
      </c>
      <c r="G64" s="178" t="s">
        <v>81</v>
      </c>
      <c r="H64" s="176">
        <v>1</v>
      </c>
      <c r="I64" s="176">
        <v>15</v>
      </c>
      <c r="J64" s="176">
        <f t="shared" si="12"/>
        <v>15</v>
      </c>
      <c r="K64" s="176"/>
      <c r="L64" s="176"/>
      <c r="M64" s="179"/>
      <c r="N64" s="180"/>
      <c r="O64" s="181"/>
      <c r="P64" s="182"/>
      <c r="Q64" s="183"/>
      <c r="R64" s="180"/>
      <c r="S64" s="118"/>
      <c r="T64" s="118"/>
      <c r="U64" s="118"/>
      <c r="V64" s="119"/>
      <c r="W64" s="120"/>
    </row>
    <row r="65" spans="1:23" s="14" customFormat="1">
      <c r="A65" s="204" t="s">
        <v>294</v>
      </c>
      <c r="B65" s="205" t="s">
        <v>203</v>
      </c>
      <c r="C65" s="206"/>
      <c r="D65" s="207" t="s">
        <v>317</v>
      </c>
      <c r="E65" s="208" t="s">
        <v>425</v>
      </c>
      <c r="F65" s="206">
        <v>4</v>
      </c>
      <c r="G65" s="209">
        <v>5</v>
      </c>
      <c r="H65" s="206">
        <v>1</v>
      </c>
      <c r="I65" s="206">
        <v>15</v>
      </c>
      <c r="J65" s="206">
        <f t="shared" si="12"/>
        <v>15</v>
      </c>
      <c r="K65" s="206"/>
      <c r="L65" s="206"/>
      <c r="M65" s="210"/>
      <c r="N65" s="211"/>
      <c r="O65" s="208"/>
      <c r="P65" s="212"/>
      <c r="Q65" s="213"/>
      <c r="R65" s="211"/>
      <c r="S65" s="15"/>
      <c r="T65" s="15"/>
      <c r="U65" s="15"/>
      <c r="V65" s="202"/>
      <c r="W65" s="203"/>
    </row>
    <row r="66" spans="1:23" s="121" customFormat="1">
      <c r="A66" s="174" t="s">
        <v>294</v>
      </c>
      <c r="B66" s="175" t="s">
        <v>333</v>
      </c>
      <c r="C66" s="176">
        <v>1</v>
      </c>
      <c r="D66" s="177" t="s">
        <v>334</v>
      </c>
      <c r="E66" s="181" t="s">
        <v>332</v>
      </c>
      <c r="F66" s="176">
        <v>4</v>
      </c>
      <c r="G66" s="178" t="s">
        <v>301</v>
      </c>
      <c r="H66" s="176">
        <v>1</v>
      </c>
      <c r="I66" s="176">
        <v>15</v>
      </c>
      <c r="J66" s="176">
        <f t="shared" si="12"/>
        <v>15</v>
      </c>
      <c r="K66" s="176"/>
      <c r="L66" s="176"/>
      <c r="M66" s="179"/>
      <c r="N66" s="180"/>
      <c r="O66" s="181"/>
      <c r="P66" s="182"/>
      <c r="Q66" s="183"/>
      <c r="R66" s="180"/>
      <c r="S66" s="118"/>
      <c r="T66" s="118"/>
      <c r="U66" s="118"/>
      <c r="V66" s="119"/>
      <c r="W66" s="120"/>
    </row>
    <row r="67" spans="1:23" s="121" customFormat="1">
      <c r="A67" s="174" t="s">
        <v>294</v>
      </c>
      <c r="B67" s="175" t="s">
        <v>197</v>
      </c>
      <c r="C67" s="176">
        <v>1</v>
      </c>
      <c r="D67" s="177" t="s">
        <v>295</v>
      </c>
      <c r="E67" s="181" t="s">
        <v>211</v>
      </c>
      <c r="F67" s="176">
        <v>5</v>
      </c>
      <c r="G67" s="178" t="s">
        <v>72</v>
      </c>
      <c r="H67" s="176">
        <v>1</v>
      </c>
      <c r="I67" s="176">
        <v>15</v>
      </c>
      <c r="J67" s="176">
        <f t="shared" si="12"/>
        <v>15</v>
      </c>
      <c r="K67" s="176">
        <v>30</v>
      </c>
      <c r="L67" s="176"/>
      <c r="M67" s="179"/>
      <c r="N67" s="180"/>
      <c r="O67" s="181"/>
      <c r="P67" s="182">
        <f t="shared" si="13"/>
        <v>30</v>
      </c>
      <c r="Q67" s="183"/>
      <c r="R67" s="180">
        <f t="shared" si="14"/>
        <v>30</v>
      </c>
      <c r="S67" s="118"/>
      <c r="T67" s="118"/>
      <c r="U67" s="118">
        <v>54</v>
      </c>
      <c r="V67" s="119"/>
      <c r="W67" s="120"/>
    </row>
    <row r="68" spans="1:23" s="121" customFormat="1">
      <c r="A68" s="174" t="s">
        <v>294</v>
      </c>
      <c r="B68" s="175" t="s">
        <v>197</v>
      </c>
      <c r="C68" s="176">
        <v>1</v>
      </c>
      <c r="D68" s="177" t="s">
        <v>278</v>
      </c>
      <c r="E68" s="181" t="s">
        <v>206</v>
      </c>
      <c r="F68" s="176">
        <v>5</v>
      </c>
      <c r="G68" s="178" t="s">
        <v>71</v>
      </c>
      <c r="H68" s="176">
        <v>1</v>
      </c>
      <c r="I68" s="176">
        <v>15</v>
      </c>
      <c r="J68" s="176">
        <f t="shared" si="12"/>
        <v>15</v>
      </c>
      <c r="K68" s="176">
        <v>30</v>
      </c>
      <c r="L68" s="176"/>
      <c r="M68" s="179"/>
      <c r="N68" s="180"/>
      <c r="O68" s="181"/>
      <c r="P68" s="182">
        <f t="shared" si="13"/>
        <v>30</v>
      </c>
      <c r="Q68" s="183"/>
      <c r="R68" s="180">
        <f t="shared" si="14"/>
        <v>30</v>
      </c>
      <c r="S68" s="118"/>
      <c r="T68" s="118"/>
      <c r="U68" s="118">
        <v>54</v>
      </c>
      <c r="V68" s="119"/>
      <c r="W68" s="120"/>
    </row>
    <row r="69" spans="1:23" s="121" customFormat="1">
      <c r="A69" s="174" t="s">
        <v>294</v>
      </c>
      <c r="B69" s="175" t="s">
        <v>197</v>
      </c>
      <c r="C69" s="176">
        <v>1</v>
      </c>
      <c r="D69" s="177" t="s">
        <v>317</v>
      </c>
      <c r="E69" s="181" t="s">
        <v>202</v>
      </c>
      <c r="F69" s="176">
        <v>5</v>
      </c>
      <c r="G69" s="178" t="s">
        <v>73</v>
      </c>
      <c r="H69" s="176">
        <v>1</v>
      </c>
      <c r="I69" s="176">
        <v>15</v>
      </c>
      <c r="J69" s="176">
        <f t="shared" si="12"/>
        <v>15</v>
      </c>
      <c r="K69" s="176">
        <v>30</v>
      </c>
      <c r="L69" s="176"/>
      <c r="M69" s="179"/>
      <c r="N69" s="180"/>
      <c r="O69" s="181"/>
      <c r="P69" s="182">
        <f t="shared" si="13"/>
        <v>30</v>
      </c>
      <c r="Q69" s="183"/>
      <c r="R69" s="180">
        <f t="shared" si="14"/>
        <v>30</v>
      </c>
      <c r="S69" s="118"/>
      <c r="T69" s="118"/>
      <c r="U69" s="118">
        <v>54</v>
      </c>
      <c r="V69" s="119"/>
      <c r="W69" s="120"/>
    </row>
    <row r="70" spans="1:23" s="121" customFormat="1">
      <c r="A70" s="174" t="s">
        <v>294</v>
      </c>
      <c r="B70" s="175" t="s">
        <v>400</v>
      </c>
      <c r="C70" s="176">
        <v>1</v>
      </c>
      <c r="D70" s="177" t="s">
        <v>304</v>
      </c>
      <c r="E70" s="181" t="s">
        <v>222</v>
      </c>
      <c r="F70" s="176">
        <v>5</v>
      </c>
      <c r="G70" s="178" t="s">
        <v>285</v>
      </c>
      <c r="H70" s="176">
        <v>5</v>
      </c>
      <c r="I70" s="176">
        <v>19</v>
      </c>
      <c r="J70" s="176">
        <f t="shared" ref="J70:J78" si="15">I70-H70+1</f>
        <v>15</v>
      </c>
      <c r="K70" s="176">
        <v>45</v>
      </c>
      <c r="L70" s="176"/>
      <c r="M70" s="179"/>
      <c r="N70" s="180"/>
      <c r="O70" s="181"/>
      <c r="P70" s="182">
        <f>IF(J70=0,0,K70)</f>
        <v>45</v>
      </c>
      <c r="Q70" s="183"/>
      <c r="R70" s="180">
        <f>O70+P70+Q70</f>
        <v>45</v>
      </c>
      <c r="S70" s="118"/>
      <c r="T70" s="118"/>
      <c r="U70" s="118">
        <v>54</v>
      </c>
      <c r="V70" s="119"/>
      <c r="W70" s="120"/>
    </row>
    <row r="71" spans="1:23" s="14" customFormat="1">
      <c r="A71" s="204" t="s">
        <v>294</v>
      </c>
      <c r="B71" s="205" t="s">
        <v>400</v>
      </c>
      <c r="C71" s="206">
        <v>1</v>
      </c>
      <c r="D71" s="207"/>
      <c r="E71" s="208" t="s">
        <v>425</v>
      </c>
      <c r="F71" s="206">
        <v>5</v>
      </c>
      <c r="G71" s="209">
        <v>10</v>
      </c>
      <c r="H71" s="206">
        <v>5</v>
      </c>
      <c r="I71" s="206">
        <v>19</v>
      </c>
      <c r="J71" s="206">
        <f t="shared" si="15"/>
        <v>15</v>
      </c>
      <c r="K71" s="206">
        <v>45</v>
      </c>
      <c r="L71" s="206"/>
      <c r="M71" s="210"/>
      <c r="N71" s="211"/>
      <c r="O71" s="208"/>
      <c r="P71" s="212">
        <f>IF(J71=0,0,K71)</f>
        <v>45</v>
      </c>
      <c r="Q71" s="213"/>
      <c r="R71" s="211">
        <f>O71+P71+Q71</f>
        <v>45</v>
      </c>
      <c r="S71" s="15"/>
      <c r="T71" s="15"/>
      <c r="U71" s="15">
        <v>54</v>
      </c>
      <c r="V71" s="202"/>
      <c r="W71" s="203"/>
    </row>
    <row r="72" spans="1:23" s="121" customFormat="1">
      <c r="A72" s="174" t="s">
        <v>294</v>
      </c>
      <c r="B72" s="175" t="s">
        <v>199</v>
      </c>
      <c r="C72" s="176">
        <v>1</v>
      </c>
      <c r="D72" s="177" t="s">
        <v>256</v>
      </c>
      <c r="E72" s="181" t="s">
        <v>425</v>
      </c>
      <c r="F72" s="176">
        <v>6</v>
      </c>
      <c r="G72" s="178">
        <v>3</v>
      </c>
      <c r="H72" s="176">
        <v>1</v>
      </c>
      <c r="I72" s="176">
        <v>15</v>
      </c>
      <c r="J72" s="176">
        <f t="shared" si="15"/>
        <v>15</v>
      </c>
      <c r="K72" s="176"/>
      <c r="L72" s="176"/>
      <c r="M72" s="179"/>
      <c r="N72" s="180"/>
      <c r="O72" s="181"/>
      <c r="P72" s="182"/>
      <c r="Q72" s="183"/>
      <c r="R72" s="180"/>
      <c r="S72" s="118"/>
      <c r="T72" s="118"/>
      <c r="U72" s="118"/>
      <c r="V72" s="119"/>
      <c r="W72" s="120"/>
    </row>
    <row r="73" spans="1:23" s="121" customFormat="1">
      <c r="A73" s="174" t="s">
        <v>294</v>
      </c>
      <c r="B73" s="175" t="s">
        <v>199</v>
      </c>
      <c r="C73" s="176">
        <v>1</v>
      </c>
      <c r="D73" s="177" t="s">
        <v>283</v>
      </c>
      <c r="E73" s="181" t="s">
        <v>209</v>
      </c>
      <c r="F73" s="176">
        <v>6</v>
      </c>
      <c r="G73" s="178" t="s">
        <v>72</v>
      </c>
      <c r="H73" s="176">
        <v>1</v>
      </c>
      <c r="I73" s="176">
        <v>15</v>
      </c>
      <c r="J73" s="176">
        <f t="shared" si="15"/>
        <v>15</v>
      </c>
      <c r="K73" s="176">
        <v>30</v>
      </c>
      <c r="L73" s="176"/>
      <c r="M73" s="179"/>
      <c r="N73" s="180"/>
      <c r="O73" s="181"/>
      <c r="P73" s="182">
        <f>IF(J73=0,0,K73)</f>
        <v>30</v>
      </c>
      <c r="Q73" s="183"/>
      <c r="R73" s="180">
        <f>O73+P73+Q73</f>
        <v>30</v>
      </c>
      <c r="S73" s="118"/>
      <c r="T73" s="118"/>
      <c r="U73" s="118">
        <v>54</v>
      </c>
      <c r="V73" s="119"/>
      <c r="W73" s="120"/>
    </row>
    <row r="74" spans="1:23" s="121" customFormat="1">
      <c r="A74" s="174" t="s">
        <v>294</v>
      </c>
      <c r="B74" s="175" t="s">
        <v>199</v>
      </c>
      <c r="C74" s="176">
        <v>1</v>
      </c>
      <c r="D74" s="177" t="s">
        <v>334</v>
      </c>
      <c r="E74" s="181" t="s">
        <v>332</v>
      </c>
      <c r="F74" s="176">
        <v>6</v>
      </c>
      <c r="G74" s="178" t="s">
        <v>82</v>
      </c>
      <c r="H74" s="176">
        <v>1</v>
      </c>
      <c r="I74" s="176">
        <v>15</v>
      </c>
      <c r="J74" s="176">
        <f t="shared" si="15"/>
        <v>15</v>
      </c>
      <c r="K74" s="176"/>
      <c r="L74" s="176"/>
      <c r="M74" s="179"/>
      <c r="N74" s="180"/>
      <c r="O74" s="181"/>
      <c r="P74" s="182"/>
      <c r="Q74" s="183"/>
      <c r="R74" s="180"/>
      <c r="S74" s="118"/>
      <c r="T74" s="118"/>
      <c r="U74" s="118"/>
      <c r="V74" s="119"/>
      <c r="W74" s="120"/>
    </row>
    <row r="75" spans="1:23" s="121" customFormat="1">
      <c r="A75" s="174" t="s">
        <v>294</v>
      </c>
      <c r="B75" s="175" t="s">
        <v>200</v>
      </c>
      <c r="C75" s="176">
        <v>1</v>
      </c>
      <c r="D75" s="177" t="s">
        <v>334</v>
      </c>
      <c r="E75" s="181" t="s">
        <v>332</v>
      </c>
      <c r="F75" s="176">
        <v>6</v>
      </c>
      <c r="G75" s="178" t="s">
        <v>285</v>
      </c>
      <c r="H75" s="176">
        <v>1</v>
      </c>
      <c r="I75" s="176">
        <v>15</v>
      </c>
      <c r="J75" s="176">
        <f t="shared" si="15"/>
        <v>15</v>
      </c>
      <c r="K75" s="176"/>
      <c r="L75" s="176"/>
      <c r="M75" s="179"/>
      <c r="N75" s="180"/>
      <c r="O75" s="181"/>
      <c r="P75" s="182"/>
      <c r="Q75" s="183"/>
      <c r="R75" s="180"/>
      <c r="S75" s="118"/>
      <c r="T75" s="118"/>
      <c r="U75" s="118"/>
      <c r="V75" s="119"/>
      <c r="W75" s="120"/>
    </row>
    <row r="76" spans="1:23" s="121" customFormat="1">
      <c r="A76" s="174" t="s">
        <v>294</v>
      </c>
      <c r="B76" s="175" t="s">
        <v>410</v>
      </c>
      <c r="C76" s="176">
        <v>1</v>
      </c>
      <c r="D76" s="177"/>
      <c r="E76" s="181" t="s">
        <v>425</v>
      </c>
      <c r="F76" s="176">
        <v>7</v>
      </c>
      <c r="G76" s="178">
        <v>3</v>
      </c>
      <c r="H76" s="176">
        <v>5</v>
      </c>
      <c r="I76" s="176">
        <v>19</v>
      </c>
      <c r="J76" s="176">
        <f t="shared" si="15"/>
        <v>15</v>
      </c>
      <c r="K76" s="176">
        <v>45</v>
      </c>
      <c r="L76" s="176"/>
      <c r="M76" s="179"/>
      <c r="N76" s="180"/>
      <c r="O76" s="181"/>
      <c r="P76" s="182">
        <f>IF(J76=0,0,K76)</f>
        <v>45</v>
      </c>
      <c r="Q76" s="183"/>
      <c r="R76" s="180">
        <f>O76+P76+Q76</f>
        <v>45</v>
      </c>
      <c r="S76" s="118"/>
      <c r="T76" s="118"/>
      <c r="U76" s="118">
        <v>54</v>
      </c>
      <c r="V76" s="119"/>
      <c r="W76" s="120"/>
    </row>
    <row r="77" spans="1:23" s="121" customFormat="1">
      <c r="A77" s="174" t="s">
        <v>294</v>
      </c>
      <c r="B77" s="175" t="s">
        <v>410</v>
      </c>
      <c r="C77" s="176">
        <v>1</v>
      </c>
      <c r="D77" s="177" t="s">
        <v>277</v>
      </c>
      <c r="E77" s="181" t="s">
        <v>222</v>
      </c>
      <c r="F77" s="176">
        <v>7</v>
      </c>
      <c r="G77" s="178" t="s">
        <v>82</v>
      </c>
      <c r="H77" s="176">
        <v>5</v>
      </c>
      <c r="I77" s="176">
        <v>19</v>
      </c>
      <c r="J77" s="176">
        <f t="shared" si="15"/>
        <v>15</v>
      </c>
      <c r="K77" s="176">
        <v>45</v>
      </c>
      <c r="L77" s="176"/>
      <c r="M77" s="179"/>
      <c r="N77" s="180"/>
      <c r="O77" s="181"/>
      <c r="P77" s="182">
        <f>IF(J77=0,0,K77)</f>
        <v>45</v>
      </c>
      <c r="Q77" s="183"/>
      <c r="R77" s="180">
        <f>O77+P77+Q77</f>
        <v>45</v>
      </c>
      <c r="S77" s="118"/>
      <c r="T77" s="118"/>
      <c r="U77" s="118">
        <v>54</v>
      </c>
      <c r="V77" s="119"/>
      <c r="W77" s="120"/>
    </row>
    <row r="78" spans="1:23" s="121" customFormat="1">
      <c r="A78" s="123" t="s">
        <v>294</v>
      </c>
      <c r="B78" s="124" t="s">
        <v>200</v>
      </c>
      <c r="C78" s="125">
        <v>1</v>
      </c>
      <c r="D78" s="126" t="s">
        <v>314</v>
      </c>
      <c r="E78" s="40" t="s">
        <v>425</v>
      </c>
      <c r="F78" s="125">
        <v>7</v>
      </c>
      <c r="G78" s="127">
        <v>8</v>
      </c>
      <c r="H78" s="125">
        <v>1</v>
      </c>
      <c r="I78" s="125">
        <v>15</v>
      </c>
      <c r="J78" s="125">
        <f t="shared" si="15"/>
        <v>15</v>
      </c>
      <c r="K78" s="125"/>
      <c r="L78" s="125"/>
      <c r="M78" s="128"/>
      <c r="N78" s="129"/>
      <c r="P78" s="118"/>
      <c r="Q78" s="130"/>
      <c r="R78" s="129"/>
      <c r="S78" s="118"/>
      <c r="T78" s="118"/>
      <c r="U78" s="118"/>
      <c r="V78" s="119"/>
      <c r="W78" s="120"/>
    </row>
    <row r="79" spans="1:23" s="121" customFormat="1">
      <c r="A79" s="174" t="s">
        <v>294</v>
      </c>
      <c r="B79" s="175" t="s">
        <v>200</v>
      </c>
      <c r="C79" s="176">
        <v>1</v>
      </c>
      <c r="D79" s="177" t="s">
        <v>318</v>
      </c>
      <c r="E79" s="181" t="s">
        <v>205</v>
      </c>
      <c r="F79" s="176">
        <v>7</v>
      </c>
      <c r="G79" s="178" t="s">
        <v>107</v>
      </c>
      <c r="H79" s="176">
        <v>1</v>
      </c>
      <c r="I79" s="176">
        <v>15</v>
      </c>
      <c r="J79" s="176">
        <f t="shared" ref="J79:J85" si="16">I79-H79+1</f>
        <v>15</v>
      </c>
      <c r="K79" s="176">
        <v>30</v>
      </c>
      <c r="L79" s="176"/>
      <c r="M79" s="179"/>
      <c r="N79" s="180"/>
      <c r="O79" s="181"/>
      <c r="P79" s="182">
        <f t="shared" ref="P79:P85" si="17">IF(J79=0,0,K79)</f>
        <v>30</v>
      </c>
      <c r="Q79" s="183"/>
      <c r="R79" s="180">
        <f t="shared" ref="R79:R85" si="18">O79+P79+Q79</f>
        <v>30</v>
      </c>
      <c r="S79" s="118"/>
      <c r="T79" s="118"/>
      <c r="U79" s="118">
        <v>54</v>
      </c>
      <c r="V79" s="119"/>
      <c r="W79" s="120"/>
    </row>
    <row r="80" spans="1:23" s="121" customFormat="1">
      <c r="A80" s="174" t="s">
        <v>294</v>
      </c>
      <c r="B80" s="175" t="s">
        <v>200</v>
      </c>
      <c r="C80" s="176">
        <v>1</v>
      </c>
      <c r="D80" s="177" t="s">
        <v>283</v>
      </c>
      <c r="E80" s="181" t="s">
        <v>209</v>
      </c>
      <c r="F80" s="176">
        <v>7</v>
      </c>
      <c r="G80" s="178" t="s">
        <v>287</v>
      </c>
      <c r="H80" s="176">
        <v>1</v>
      </c>
      <c r="I80" s="176">
        <v>15</v>
      </c>
      <c r="J80" s="176">
        <f t="shared" si="16"/>
        <v>15</v>
      </c>
      <c r="K80" s="176">
        <v>30</v>
      </c>
      <c r="L80" s="176"/>
      <c r="M80" s="179"/>
      <c r="N80" s="180"/>
      <c r="O80" s="181"/>
      <c r="P80" s="182">
        <f t="shared" si="17"/>
        <v>30</v>
      </c>
      <c r="Q80" s="183"/>
      <c r="R80" s="180">
        <f t="shared" si="18"/>
        <v>30</v>
      </c>
      <c r="S80" s="118"/>
      <c r="T80" s="118"/>
      <c r="U80" s="118">
        <v>54</v>
      </c>
      <c r="V80" s="119"/>
      <c r="W80" s="120"/>
    </row>
    <row r="81" spans="1:23" s="121" customFormat="1">
      <c r="A81" s="123" t="s">
        <v>305</v>
      </c>
      <c r="B81" s="124" t="s">
        <v>210</v>
      </c>
      <c r="C81" s="125">
        <v>1</v>
      </c>
      <c r="D81" s="126" t="s">
        <v>334</v>
      </c>
      <c r="E81" s="121" t="s">
        <v>332</v>
      </c>
      <c r="F81" s="125">
        <v>2</v>
      </c>
      <c r="G81" s="127" t="s">
        <v>81</v>
      </c>
      <c r="H81" s="125">
        <v>1</v>
      </c>
      <c r="I81" s="125">
        <v>15</v>
      </c>
      <c r="J81" s="125">
        <f t="shared" si="16"/>
        <v>15</v>
      </c>
      <c r="K81" s="125"/>
      <c r="L81" s="125"/>
      <c r="M81" s="128"/>
      <c r="N81" s="129"/>
      <c r="P81" s="118"/>
      <c r="Q81" s="130"/>
      <c r="R81" s="129"/>
      <c r="S81" s="118"/>
      <c r="T81" s="118"/>
      <c r="U81" s="118"/>
      <c r="V81" s="119"/>
      <c r="W81" s="120"/>
    </row>
    <row r="82" spans="1:23" s="121" customFormat="1">
      <c r="A82" s="123" t="s">
        <v>305</v>
      </c>
      <c r="B82" s="124" t="s">
        <v>210</v>
      </c>
      <c r="C82" s="125">
        <v>1</v>
      </c>
      <c r="D82" s="126" t="s">
        <v>295</v>
      </c>
      <c r="E82" s="121" t="s">
        <v>211</v>
      </c>
      <c r="F82" s="125">
        <v>2</v>
      </c>
      <c r="G82" s="127" t="s">
        <v>73</v>
      </c>
      <c r="H82" s="125">
        <v>1</v>
      </c>
      <c r="I82" s="125">
        <v>15</v>
      </c>
      <c r="J82" s="125">
        <f t="shared" si="16"/>
        <v>15</v>
      </c>
      <c r="K82" s="125">
        <v>30</v>
      </c>
      <c r="L82" s="125"/>
      <c r="M82" s="128"/>
      <c r="N82" s="129"/>
      <c r="P82" s="118">
        <f t="shared" si="17"/>
        <v>30</v>
      </c>
      <c r="Q82" s="130"/>
      <c r="R82" s="129">
        <f t="shared" si="18"/>
        <v>30</v>
      </c>
      <c r="S82" s="118"/>
      <c r="T82" s="118"/>
      <c r="U82" s="118">
        <v>54</v>
      </c>
      <c r="V82" s="119"/>
      <c r="W82" s="120"/>
    </row>
    <row r="83" spans="1:23" s="121" customFormat="1">
      <c r="A83" s="123" t="s">
        <v>305</v>
      </c>
      <c r="B83" s="124" t="s">
        <v>400</v>
      </c>
      <c r="C83" s="125">
        <v>1</v>
      </c>
      <c r="D83" s="126" t="s">
        <v>304</v>
      </c>
      <c r="E83" s="121" t="s">
        <v>208</v>
      </c>
      <c r="F83" s="125">
        <v>2</v>
      </c>
      <c r="G83" s="127" t="s">
        <v>101</v>
      </c>
      <c r="H83" s="125">
        <v>5</v>
      </c>
      <c r="I83" s="125">
        <v>19</v>
      </c>
      <c r="J83" s="125">
        <f>I83-H83+1</f>
        <v>15</v>
      </c>
      <c r="K83" s="125">
        <v>30</v>
      </c>
      <c r="L83" s="125"/>
      <c r="M83" s="128"/>
      <c r="N83" s="129"/>
      <c r="P83" s="118">
        <f>IF(J83=0,0,K83)</f>
        <v>30</v>
      </c>
      <c r="Q83" s="130"/>
      <c r="R83" s="129">
        <f>O83+P83+Q83</f>
        <v>30</v>
      </c>
      <c r="S83" s="118"/>
      <c r="T83" s="118"/>
      <c r="U83" s="118">
        <v>54</v>
      </c>
      <c r="V83" s="119"/>
      <c r="W83" s="120"/>
    </row>
    <row r="84" spans="1:23" s="121" customFormat="1">
      <c r="A84" s="123" t="s">
        <v>305</v>
      </c>
      <c r="B84" s="124" t="s">
        <v>400</v>
      </c>
      <c r="C84" s="125">
        <v>1</v>
      </c>
      <c r="D84" s="126" t="s">
        <v>309</v>
      </c>
      <c r="E84" s="121" t="s">
        <v>297</v>
      </c>
      <c r="F84" s="125">
        <v>2</v>
      </c>
      <c r="G84" s="127" t="s">
        <v>107</v>
      </c>
      <c r="H84" s="125">
        <v>5</v>
      </c>
      <c r="I84" s="125">
        <v>19</v>
      </c>
      <c r="J84" s="125">
        <f>I84-H84+1</f>
        <v>15</v>
      </c>
      <c r="K84" s="125">
        <v>30</v>
      </c>
      <c r="L84" s="125"/>
      <c r="M84" s="128"/>
      <c r="N84" s="129"/>
      <c r="P84" s="118">
        <f>IF(J84=0,0,K84)</f>
        <v>30</v>
      </c>
      <c r="Q84" s="130"/>
      <c r="R84" s="129">
        <f>O84+P84+Q84</f>
        <v>30</v>
      </c>
      <c r="S84" s="118"/>
      <c r="T84" s="118"/>
      <c r="U84" s="118">
        <v>54</v>
      </c>
      <c r="V84" s="119"/>
      <c r="W84" s="120"/>
    </row>
    <row r="85" spans="1:23" s="121" customFormat="1">
      <c r="A85" s="123" t="s">
        <v>305</v>
      </c>
      <c r="B85" s="124" t="s">
        <v>203</v>
      </c>
      <c r="C85" s="125">
        <v>1</v>
      </c>
      <c r="D85" s="126" t="s">
        <v>253</v>
      </c>
      <c r="E85" s="121" t="s">
        <v>205</v>
      </c>
      <c r="F85" s="125">
        <v>3</v>
      </c>
      <c r="G85" s="127" t="s">
        <v>72</v>
      </c>
      <c r="H85" s="125">
        <v>1</v>
      </c>
      <c r="I85" s="125">
        <v>15</v>
      </c>
      <c r="J85" s="125">
        <f t="shared" si="16"/>
        <v>15</v>
      </c>
      <c r="K85" s="125">
        <v>30</v>
      </c>
      <c r="L85" s="125"/>
      <c r="M85" s="128"/>
      <c r="N85" s="129"/>
      <c r="P85" s="118">
        <f t="shared" si="17"/>
        <v>30</v>
      </c>
      <c r="Q85" s="130"/>
      <c r="R85" s="129">
        <f t="shared" si="18"/>
        <v>30</v>
      </c>
      <c r="S85" s="118"/>
      <c r="T85" s="118"/>
      <c r="U85" s="118">
        <v>54</v>
      </c>
      <c r="V85" s="119"/>
      <c r="W85" s="120"/>
    </row>
    <row r="86" spans="1:23" s="121" customFormat="1">
      <c r="A86" s="123" t="s">
        <v>305</v>
      </c>
      <c r="B86" s="124" t="s">
        <v>203</v>
      </c>
      <c r="C86" s="125">
        <v>1</v>
      </c>
      <c r="D86" s="126" t="s">
        <v>283</v>
      </c>
      <c r="E86" s="121" t="s">
        <v>209</v>
      </c>
      <c r="F86" s="125">
        <v>3</v>
      </c>
      <c r="G86" s="127" t="s">
        <v>71</v>
      </c>
      <c r="H86" s="125">
        <v>1</v>
      </c>
      <c r="I86" s="125">
        <v>15</v>
      </c>
      <c r="J86" s="125">
        <f>I86-H86+1</f>
        <v>15</v>
      </c>
      <c r="K86" s="125">
        <v>30</v>
      </c>
      <c r="L86" s="125"/>
      <c r="M86" s="128"/>
      <c r="N86" s="129"/>
      <c r="P86" s="118">
        <f>IF(J86=0,0,K86)</f>
        <v>30</v>
      </c>
      <c r="Q86" s="130"/>
      <c r="R86" s="129">
        <f>O86+P86+Q86</f>
        <v>30</v>
      </c>
      <c r="S86" s="118"/>
      <c r="T86" s="118"/>
      <c r="U86" s="118">
        <v>54</v>
      </c>
      <c r="V86" s="119"/>
      <c r="W86" s="120"/>
    </row>
    <row r="87" spans="1:23" s="121" customFormat="1">
      <c r="A87" s="123" t="s">
        <v>305</v>
      </c>
      <c r="B87" s="124" t="s">
        <v>401</v>
      </c>
      <c r="C87" s="125">
        <v>1</v>
      </c>
      <c r="D87" s="126" t="s">
        <v>304</v>
      </c>
      <c r="E87" s="121" t="s">
        <v>208</v>
      </c>
      <c r="F87" s="125">
        <v>3</v>
      </c>
      <c r="G87" s="127" t="s">
        <v>101</v>
      </c>
      <c r="H87" s="125">
        <v>5</v>
      </c>
      <c r="I87" s="125">
        <v>19</v>
      </c>
      <c r="J87" s="125">
        <f>I87-H87+1</f>
        <v>15</v>
      </c>
      <c r="K87" s="125">
        <v>30</v>
      </c>
      <c r="L87" s="125"/>
      <c r="M87" s="128"/>
      <c r="N87" s="129"/>
      <c r="P87" s="118">
        <f>IF(J87=0,0,K87)</f>
        <v>30</v>
      </c>
      <c r="Q87" s="130"/>
      <c r="R87" s="129">
        <f>O87+P87+Q87</f>
        <v>30</v>
      </c>
      <c r="S87" s="118"/>
      <c r="T87" s="118"/>
      <c r="U87" s="118">
        <v>54</v>
      </c>
      <c r="V87" s="119"/>
      <c r="W87" s="120"/>
    </row>
    <row r="88" spans="1:23" s="121" customFormat="1">
      <c r="A88" s="123" t="s">
        <v>305</v>
      </c>
      <c r="B88" s="124" t="s">
        <v>401</v>
      </c>
      <c r="C88" s="125">
        <v>1</v>
      </c>
      <c r="D88" s="126" t="s">
        <v>256</v>
      </c>
      <c r="E88" s="126" t="s">
        <v>297</v>
      </c>
      <c r="F88" s="125">
        <v>3</v>
      </c>
      <c r="G88" s="127" t="s">
        <v>107</v>
      </c>
      <c r="H88" s="125">
        <v>5</v>
      </c>
      <c r="I88" s="125">
        <v>19</v>
      </c>
      <c r="J88" s="125">
        <f>I88-H88+1</f>
        <v>15</v>
      </c>
      <c r="K88" s="125">
        <v>30</v>
      </c>
      <c r="L88" s="125"/>
      <c r="M88" s="128"/>
      <c r="N88" s="129"/>
      <c r="P88" s="118">
        <f>IF(J88=0,0,K88)</f>
        <v>30</v>
      </c>
      <c r="Q88" s="130"/>
      <c r="R88" s="129">
        <f>O88+P88+Q88</f>
        <v>30</v>
      </c>
      <c r="S88" s="118"/>
      <c r="T88" s="118"/>
      <c r="U88" s="118">
        <v>54</v>
      </c>
      <c r="V88" s="119"/>
      <c r="W88" s="120"/>
    </row>
    <row r="89" spans="1:23" s="121" customFormat="1">
      <c r="A89" s="123" t="s">
        <v>305</v>
      </c>
      <c r="B89" s="124" t="s">
        <v>204</v>
      </c>
      <c r="C89" s="125">
        <v>1</v>
      </c>
      <c r="D89" s="126" t="s">
        <v>334</v>
      </c>
      <c r="E89" s="121" t="s">
        <v>332</v>
      </c>
      <c r="F89" s="125">
        <v>4</v>
      </c>
      <c r="G89" s="127" t="s">
        <v>81</v>
      </c>
      <c r="H89" s="125">
        <v>1</v>
      </c>
      <c r="I89" s="125">
        <v>15</v>
      </c>
      <c r="J89" s="125">
        <f>I89-H89+1</f>
        <v>15</v>
      </c>
      <c r="K89" s="125"/>
      <c r="L89" s="125"/>
      <c r="M89" s="128"/>
      <c r="N89" s="129"/>
      <c r="P89" s="118"/>
      <c r="Q89" s="130"/>
      <c r="R89" s="129"/>
      <c r="S89" s="118"/>
      <c r="T89" s="118"/>
      <c r="U89" s="118"/>
      <c r="V89" s="119"/>
      <c r="W89" s="120"/>
    </row>
    <row r="90" spans="1:23" s="121" customFormat="1">
      <c r="A90" s="123" t="s">
        <v>305</v>
      </c>
      <c r="B90" s="124" t="s">
        <v>199</v>
      </c>
      <c r="C90" s="125">
        <v>1</v>
      </c>
      <c r="D90" s="126" t="s">
        <v>334</v>
      </c>
      <c r="E90" s="121" t="s">
        <v>332</v>
      </c>
      <c r="F90" s="125">
        <v>4</v>
      </c>
      <c r="G90" s="127" t="s">
        <v>301</v>
      </c>
      <c r="H90" s="125">
        <v>1</v>
      </c>
      <c r="I90" s="125">
        <v>15</v>
      </c>
      <c r="J90" s="125">
        <f>I90-H90+1</f>
        <v>15</v>
      </c>
      <c r="K90" s="125"/>
      <c r="L90" s="125"/>
      <c r="M90" s="128"/>
      <c r="N90" s="129"/>
      <c r="P90" s="118"/>
      <c r="Q90" s="130"/>
      <c r="R90" s="129"/>
      <c r="S90" s="118"/>
      <c r="T90" s="118"/>
      <c r="U90" s="118"/>
      <c r="V90" s="119"/>
      <c r="W90" s="120"/>
    </row>
    <row r="91" spans="1:23" s="121" customFormat="1">
      <c r="A91" s="123" t="s">
        <v>305</v>
      </c>
      <c r="B91" s="124" t="s">
        <v>198</v>
      </c>
      <c r="C91" s="125">
        <v>1</v>
      </c>
      <c r="D91" s="126" t="s">
        <v>261</v>
      </c>
      <c r="E91" s="14" t="s">
        <v>425</v>
      </c>
      <c r="F91" s="125">
        <v>4</v>
      </c>
      <c r="G91" s="127">
        <v>11</v>
      </c>
      <c r="H91" s="125">
        <v>1</v>
      </c>
      <c r="I91" s="125">
        <v>15</v>
      </c>
      <c r="J91" s="125">
        <v>15</v>
      </c>
      <c r="K91" s="125"/>
      <c r="L91" s="125"/>
      <c r="M91" s="128"/>
      <c r="N91" s="129"/>
      <c r="P91" s="118"/>
      <c r="Q91" s="130"/>
      <c r="R91" s="129"/>
      <c r="S91" s="118"/>
      <c r="T91" s="118"/>
      <c r="U91" s="118"/>
      <c r="V91" s="119"/>
      <c r="W91" s="120"/>
    </row>
    <row r="92" spans="1:23" s="121" customFormat="1">
      <c r="A92" s="123" t="s">
        <v>305</v>
      </c>
      <c r="B92" s="124" t="s">
        <v>198</v>
      </c>
      <c r="C92" s="125">
        <v>1</v>
      </c>
      <c r="D92" s="126" t="s">
        <v>317</v>
      </c>
      <c r="E92" s="121" t="s">
        <v>202</v>
      </c>
      <c r="F92" s="125">
        <v>5</v>
      </c>
      <c r="G92" s="127" t="s">
        <v>72</v>
      </c>
      <c r="H92" s="125">
        <v>1</v>
      </c>
      <c r="I92" s="125">
        <v>15</v>
      </c>
      <c r="J92" s="125">
        <f t="shared" ref="J92:J98" si="19">I92-H92+1</f>
        <v>15</v>
      </c>
      <c r="K92" s="125">
        <v>30</v>
      </c>
      <c r="L92" s="125"/>
      <c r="M92" s="128"/>
      <c r="N92" s="129"/>
      <c r="P92" s="118">
        <f>IF(J92=0,0,K92)</f>
        <v>30</v>
      </c>
      <c r="Q92" s="130"/>
      <c r="R92" s="129">
        <f>O92+P92+Q92</f>
        <v>30</v>
      </c>
      <c r="S92" s="118"/>
      <c r="T92" s="118"/>
      <c r="U92" s="118">
        <v>54</v>
      </c>
      <c r="V92" s="119"/>
      <c r="W92" s="120"/>
    </row>
    <row r="93" spans="1:23" s="121" customFormat="1">
      <c r="A93" s="123" t="s">
        <v>305</v>
      </c>
      <c r="B93" s="124" t="s">
        <v>198</v>
      </c>
      <c r="C93" s="125">
        <v>1</v>
      </c>
      <c r="D93" s="126" t="s">
        <v>295</v>
      </c>
      <c r="E93" s="121" t="s">
        <v>211</v>
      </c>
      <c r="F93" s="125">
        <v>5</v>
      </c>
      <c r="G93" s="127" t="s">
        <v>71</v>
      </c>
      <c r="H93" s="125">
        <v>1</v>
      </c>
      <c r="I93" s="125">
        <v>15</v>
      </c>
      <c r="J93" s="125">
        <f t="shared" si="19"/>
        <v>15</v>
      </c>
      <c r="K93" s="125">
        <v>30</v>
      </c>
      <c r="L93" s="125"/>
      <c r="M93" s="128"/>
      <c r="N93" s="129"/>
      <c r="P93" s="118">
        <f>IF(J93=0,0,K93)</f>
        <v>30</v>
      </c>
      <c r="Q93" s="130"/>
      <c r="R93" s="129">
        <f>O93+P93+Q93</f>
        <v>30</v>
      </c>
      <c r="S93" s="118"/>
      <c r="T93" s="118"/>
      <c r="U93" s="118">
        <v>54</v>
      </c>
      <c r="V93" s="119"/>
      <c r="W93" s="120"/>
    </row>
    <row r="94" spans="1:23" s="121" customFormat="1">
      <c r="A94" s="123" t="s">
        <v>305</v>
      </c>
      <c r="B94" s="124" t="s">
        <v>198</v>
      </c>
      <c r="C94" s="125">
        <v>1</v>
      </c>
      <c r="D94" s="126" t="s">
        <v>278</v>
      </c>
      <c r="E94" s="121" t="s">
        <v>206</v>
      </c>
      <c r="F94" s="125">
        <v>5</v>
      </c>
      <c r="G94" s="127" t="s">
        <v>73</v>
      </c>
      <c r="H94" s="125">
        <v>1</v>
      </c>
      <c r="I94" s="125">
        <v>15</v>
      </c>
      <c r="J94" s="125">
        <f t="shared" si="19"/>
        <v>15</v>
      </c>
      <c r="K94" s="125">
        <v>30</v>
      </c>
      <c r="L94" s="125"/>
      <c r="M94" s="128"/>
      <c r="N94" s="129"/>
      <c r="P94" s="118">
        <f>IF(J94=0,0,K94)</f>
        <v>30</v>
      </c>
      <c r="Q94" s="130"/>
      <c r="R94" s="129">
        <f>O94+P94+Q94</f>
        <v>30</v>
      </c>
      <c r="S94" s="118"/>
      <c r="T94" s="118"/>
      <c r="U94" s="118">
        <v>54</v>
      </c>
      <c r="V94" s="119"/>
      <c r="W94" s="120"/>
    </row>
    <row r="95" spans="1:23" s="121" customFormat="1">
      <c r="A95" s="123" t="s">
        <v>305</v>
      </c>
      <c r="B95" s="124" t="s">
        <v>408</v>
      </c>
      <c r="C95" s="125">
        <v>1</v>
      </c>
      <c r="D95" s="126" t="s">
        <v>303</v>
      </c>
      <c r="E95" s="121" t="s">
        <v>222</v>
      </c>
      <c r="F95" s="125">
        <v>5</v>
      </c>
      <c r="G95" s="127" t="s">
        <v>286</v>
      </c>
      <c r="H95" s="125">
        <v>5</v>
      </c>
      <c r="I95" s="125">
        <v>19</v>
      </c>
      <c r="J95" s="125">
        <f t="shared" si="19"/>
        <v>15</v>
      </c>
      <c r="K95" s="125">
        <v>45</v>
      </c>
      <c r="L95" s="125"/>
      <c r="M95" s="128"/>
      <c r="N95" s="129"/>
      <c r="P95" s="118">
        <f>IF(J95=0,0,K95)</f>
        <v>45</v>
      </c>
      <c r="Q95" s="130"/>
      <c r="R95" s="129">
        <f>O95+P95+Q95</f>
        <v>45</v>
      </c>
      <c r="S95" s="118"/>
      <c r="T95" s="118"/>
      <c r="U95" s="118">
        <v>54</v>
      </c>
      <c r="V95" s="119"/>
      <c r="W95" s="120"/>
    </row>
    <row r="96" spans="1:23" s="121" customFormat="1">
      <c r="A96" s="123" t="s">
        <v>305</v>
      </c>
      <c r="B96" s="124" t="s">
        <v>138</v>
      </c>
      <c r="C96" s="125">
        <v>1</v>
      </c>
      <c r="D96" s="126" t="s">
        <v>256</v>
      </c>
      <c r="E96" s="126" t="s">
        <v>312</v>
      </c>
      <c r="F96" s="125">
        <v>6</v>
      </c>
      <c r="G96" s="127" t="s">
        <v>79</v>
      </c>
      <c r="H96" s="125">
        <v>1</v>
      </c>
      <c r="I96" s="125">
        <v>15</v>
      </c>
      <c r="J96" s="125">
        <f t="shared" si="19"/>
        <v>15</v>
      </c>
      <c r="K96" s="125">
        <v>30</v>
      </c>
      <c r="L96" s="125"/>
      <c r="M96" s="128"/>
      <c r="N96" s="129">
        <f>L96/6</f>
        <v>0</v>
      </c>
      <c r="P96" s="118">
        <f>IF(J96=0,0,K96)</f>
        <v>30</v>
      </c>
      <c r="Q96" s="130"/>
      <c r="R96" s="129">
        <f>O96+P96+Q96</f>
        <v>30</v>
      </c>
      <c r="S96" s="118"/>
      <c r="T96" s="118" t="str">
        <f>IF(S96&lt;=30,"1","1,1")</f>
        <v>1</v>
      </c>
      <c r="U96" s="118">
        <f>T96*R96</f>
        <v>30</v>
      </c>
      <c r="V96" s="119"/>
      <c r="W96" s="120"/>
    </row>
    <row r="97" spans="1:50" s="121" customFormat="1">
      <c r="A97" s="123" t="s">
        <v>305</v>
      </c>
      <c r="B97" s="124" t="s">
        <v>210</v>
      </c>
      <c r="C97" s="125">
        <v>1</v>
      </c>
      <c r="D97" s="126" t="s">
        <v>340</v>
      </c>
      <c r="E97" s="121" t="s">
        <v>340</v>
      </c>
      <c r="F97" s="125">
        <v>6</v>
      </c>
      <c r="G97" s="127" t="s">
        <v>285</v>
      </c>
      <c r="H97" s="125">
        <v>1</v>
      </c>
      <c r="I97" s="125">
        <v>10</v>
      </c>
      <c r="J97" s="125">
        <f t="shared" si="19"/>
        <v>10</v>
      </c>
      <c r="K97" s="125"/>
      <c r="L97" s="125"/>
      <c r="M97" s="128"/>
      <c r="N97" s="129"/>
      <c r="P97" s="118"/>
      <c r="Q97" s="130"/>
      <c r="R97" s="129"/>
      <c r="S97" s="118"/>
      <c r="T97" s="118"/>
      <c r="U97" s="118"/>
      <c r="V97" s="119"/>
      <c r="W97" s="120"/>
    </row>
    <row r="98" spans="1:50" s="121" customFormat="1">
      <c r="A98" s="123" t="s">
        <v>305</v>
      </c>
      <c r="B98" s="124" t="s">
        <v>178</v>
      </c>
      <c r="C98" s="125">
        <v>1</v>
      </c>
      <c r="D98" s="126" t="s">
        <v>283</v>
      </c>
      <c r="E98" s="121" t="s">
        <v>179</v>
      </c>
      <c r="F98" s="125">
        <v>7</v>
      </c>
      <c r="G98" s="127" t="s">
        <v>94</v>
      </c>
      <c r="H98" s="125">
        <v>1</v>
      </c>
      <c r="I98" s="125">
        <v>9</v>
      </c>
      <c r="J98" s="125">
        <f t="shared" si="19"/>
        <v>9</v>
      </c>
      <c r="K98" s="125">
        <v>45</v>
      </c>
      <c r="L98" s="125"/>
      <c r="M98" s="128"/>
      <c r="N98" s="129">
        <f>L98/6</f>
        <v>0</v>
      </c>
      <c r="P98" s="118">
        <f>IF(J98=0,0,K98)</f>
        <v>45</v>
      </c>
      <c r="Q98" s="130"/>
      <c r="R98" s="129">
        <f>O98+P98+Q98</f>
        <v>45</v>
      </c>
      <c r="S98" s="118"/>
      <c r="T98" s="118"/>
      <c r="U98" s="118">
        <v>54</v>
      </c>
      <c r="V98" s="119"/>
      <c r="W98" s="120"/>
    </row>
    <row r="99" spans="1:50" s="121" customFormat="1">
      <c r="A99" s="123" t="s">
        <v>305</v>
      </c>
      <c r="B99" s="124" t="s">
        <v>132</v>
      </c>
      <c r="C99" s="125">
        <v>1</v>
      </c>
      <c r="D99" s="126" t="s">
        <v>252</v>
      </c>
      <c r="E99" s="40" t="s">
        <v>425</v>
      </c>
      <c r="F99" s="125">
        <v>7</v>
      </c>
      <c r="G99" s="127">
        <v>6</v>
      </c>
      <c r="H99" s="125">
        <v>1</v>
      </c>
      <c r="I99" s="125">
        <v>10</v>
      </c>
      <c r="J99" s="125">
        <v>10</v>
      </c>
      <c r="K99" s="125"/>
      <c r="L99" s="125"/>
      <c r="M99" s="128"/>
      <c r="N99" s="129"/>
      <c r="P99" s="118"/>
      <c r="Q99" s="130"/>
      <c r="R99" s="129"/>
      <c r="S99" s="118"/>
      <c r="T99" s="118"/>
      <c r="U99" s="118"/>
      <c r="V99" s="119"/>
      <c r="W99" s="120"/>
    </row>
    <row r="100" spans="1:50" s="121" customFormat="1">
      <c r="A100" s="123" t="s">
        <v>305</v>
      </c>
      <c r="B100" s="124" t="s">
        <v>199</v>
      </c>
      <c r="C100" s="125">
        <v>1</v>
      </c>
      <c r="D100" s="126" t="s">
        <v>318</v>
      </c>
      <c r="E100" s="121" t="s">
        <v>205</v>
      </c>
      <c r="F100" s="125">
        <v>7</v>
      </c>
      <c r="G100" s="127" t="s">
        <v>101</v>
      </c>
      <c r="H100" s="125">
        <v>1</v>
      </c>
      <c r="I100" s="125">
        <v>15</v>
      </c>
      <c r="J100" s="125">
        <f t="shared" ref="J100:J105" si="20">I100-H100+1</f>
        <v>15</v>
      </c>
      <c r="K100" s="125">
        <v>30</v>
      </c>
      <c r="L100" s="125"/>
      <c r="M100" s="128"/>
      <c r="N100" s="129"/>
      <c r="P100" s="118">
        <f>IF(J100=0,0,K100)</f>
        <v>30</v>
      </c>
      <c r="Q100" s="130"/>
      <c r="R100" s="129">
        <f>O100+P100+Q100</f>
        <v>30</v>
      </c>
      <c r="S100" s="118"/>
      <c r="T100" s="118"/>
      <c r="U100" s="118">
        <v>54</v>
      </c>
      <c r="V100" s="119"/>
      <c r="W100" s="120"/>
    </row>
    <row r="101" spans="1:50" s="121" customFormat="1">
      <c r="A101" s="123" t="s">
        <v>305</v>
      </c>
      <c r="B101" s="124" t="s">
        <v>409</v>
      </c>
      <c r="C101" s="125">
        <v>1</v>
      </c>
      <c r="D101" s="126"/>
      <c r="E101" s="121" t="s">
        <v>425</v>
      </c>
      <c r="F101" s="125">
        <v>7</v>
      </c>
      <c r="G101" s="127">
        <v>9</v>
      </c>
      <c r="H101" s="125">
        <v>5</v>
      </c>
      <c r="I101" s="125">
        <v>19</v>
      </c>
      <c r="J101" s="125">
        <f t="shared" si="20"/>
        <v>15</v>
      </c>
      <c r="K101" s="125">
        <v>45</v>
      </c>
      <c r="L101" s="125"/>
      <c r="M101" s="128"/>
      <c r="N101" s="129"/>
      <c r="P101" s="118">
        <f>IF(J101=0,0,K101)</f>
        <v>45</v>
      </c>
      <c r="Q101" s="130"/>
      <c r="R101" s="129">
        <f>O101+P101+Q101</f>
        <v>45</v>
      </c>
      <c r="S101" s="118"/>
      <c r="T101" s="118"/>
      <c r="U101" s="118">
        <v>54</v>
      </c>
      <c r="V101" s="119"/>
      <c r="W101" s="120"/>
    </row>
    <row r="102" spans="1:50" s="121" customFormat="1">
      <c r="A102" s="123" t="s">
        <v>305</v>
      </c>
      <c r="B102" s="124" t="s">
        <v>409</v>
      </c>
      <c r="C102" s="125">
        <v>1</v>
      </c>
      <c r="D102" s="126" t="s">
        <v>277</v>
      </c>
      <c r="E102" s="121" t="s">
        <v>222</v>
      </c>
      <c r="F102" s="125">
        <v>7</v>
      </c>
      <c r="G102" s="127" t="s">
        <v>286</v>
      </c>
      <c r="H102" s="125">
        <v>5</v>
      </c>
      <c r="I102" s="125">
        <v>19</v>
      </c>
      <c r="J102" s="125">
        <f t="shared" si="20"/>
        <v>15</v>
      </c>
      <c r="K102" s="125">
        <v>45</v>
      </c>
      <c r="L102" s="125"/>
      <c r="M102" s="128"/>
      <c r="N102" s="129"/>
      <c r="P102" s="118">
        <f>IF(J102=0,0,K102)</f>
        <v>45</v>
      </c>
      <c r="Q102" s="130"/>
      <c r="R102" s="129">
        <f>O102+P102+Q102</f>
        <v>45</v>
      </c>
      <c r="S102" s="118"/>
      <c r="T102" s="118"/>
      <c r="U102" s="118">
        <v>54</v>
      </c>
      <c r="V102" s="119"/>
      <c r="W102" s="120"/>
    </row>
    <row r="103" spans="1:50" s="121" customFormat="1">
      <c r="A103" s="108" t="s">
        <v>320</v>
      </c>
      <c r="B103" s="109" t="s">
        <v>200</v>
      </c>
      <c r="C103" s="110">
        <v>1</v>
      </c>
      <c r="D103" s="111" t="s">
        <v>334</v>
      </c>
      <c r="E103" s="115" t="s">
        <v>332</v>
      </c>
      <c r="F103" s="110">
        <v>2</v>
      </c>
      <c r="G103" s="112" t="s">
        <v>335</v>
      </c>
      <c r="H103" s="110">
        <v>1</v>
      </c>
      <c r="I103" s="110">
        <v>15</v>
      </c>
      <c r="J103" s="110">
        <f t="shared" si="20"/>
        <v>15</v>
      </c>
      <c r="K103" s="110"/>
      <c r="L103" s="110"/>
      <c r="M103" s="113"/>
      <c r="N103" s="114"/>
      <c r="O103" s="115"/>
      <c r="P103" s="116"/>
      <c r="Q103" s="117"/>
      <c r="R103" s="114"/>
      <c r="S103" s="118"/>
      <c r="T103" s="118"/>
      <c r="U103" s="118"/>
      <c r="V103" s="119"/>
      <c r="W103" s="120"/>
    </row>
    <row r="104" spans="1:50" s="217" customFormat="1">
      <c r="A104" s="108" t="s">
        <v>320</v>
      </c>
      <c r="B104" s="89" t="s">
        <v>401</v>
      </c>
      <c r="C104" s="215">
        <v>1</v>
      </c>
      <c r="D104" s="216" t="s">
        <v>432</v>
      </c>
      <c r="E104" s="217" t="s">
        <v>222</v>
      </c>
      <c r="F104" s="215">
        <v>2</v>
      </c>
      <c r="G104" s="87" t="s">
        <v>285</v>
      </c>
      <c r="H104" s="215">
        <v>5</v>
      </c>
      <c r="I104" s="215">
        <v>19</v>
      </c>
      <c r="J104" s="215">
        <f t="shared" si="20"/>
        <v>15</v>
      </c>
      <c r="K104" s="215">
        <v>45</v>
      </c>
      <c r="L104" s="215"/>
      <c r="M104" s="218"/>
      <c r="N104" s="219"/>
      <c r="P104" s="220">
        <f t="shared" ref="P104:P111" si="21">IF(J104=0,0,K104)</f>
        <v>45</v>
      </c>
      <c r="Q104" s="221"/>
      <c r="R104" s="219">
        <f t="shared" ref="R104:R111" si="22">O104+P104+Q104</f>
        <v>45</v>
      </c>
      <c r="S104" s="15"/>
      <c r="T104" s="15"/>
      <c r="U104" s="15">
        <v>54</v>
      </c>
      <c r="V104" s="202"/>
      <c r="W104" s="203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 spans="1:50" s="217" customFormat="1">
      <c r="A105" s="108" t="s">
        <v>320</v>
      </c>
      <c r="B105" s="89" t="s">
        <v>401</v>
      </c>
      <c r="C105" s="215">
        <v>1</v>
      </c>
      <c r="D105" s="216"/>
      <c r="E105" s="217" t="s">
        <v>425</v>
      </c>
      <c r="F105" s="215">
        <v>2</v>
      </c>
      <c r="G105" s="87">
        <v>10</v>
      </c>
      <c r="H105" s="215">
        <v>5</v>
      </c>
      <c r="I105" s="215">
        <v>19</v>
      </c>
      <c r="J105" s="215">
        <f t="shared" si="20"/>
        <v>15</v>
      </c>
      <c r="K105" s="215">
        <v>45</v>
      </c>
      <c r="L105" s="215"/>
      <c r="M105" s="218"/>
      <c r="N105" s="219"/>
      <c r="P105" s="220">
        <f t="shared" si="21"/>
        <v>45</v>
      </c>
      <c r="Q105" s="221"/>
      <c r="R105" s="219">
        <f t="shared" si="22"/>
        <v>45</v>
      </c>
      <c r="S105" s="15"/>
      <c r="T105" s="15"/>
      <c r="U105" s="15">
        <v>54</v>
      </c>
      <c r="V105" s="202"/>
      <c r="W105" s="203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 spans="1:50" s="121" customFormat="1">
      <c r="A106" s="108" t="s">
        <v>320</v>
      </c>
      <c r="B106" s="109" t="s">
        <v>405</v>
      </c>
      <c r="C106" s="110">
        <v>1</v>
      </c>
      <c r="D106" s="111" t="s">
        <v>309</v>
      </c>
      <c r="E106" s="115" t="s">
        <v>297</v>
      </c>
      <c r="F106" s="110">
        <v>3</v>
      </c>
      <c r="G106" s="112" t="s">
        <v>72</v>
      </c>
      <c r="H106" s="110">
        <v>5</v>
      </c>
      <c r="I106" s="110">
        <v>19</v>
      </c>
      <c r="J106" s="110">
        <f t="shared" ref="J106:J111" si="23">I106-H106+1</f>
        <v>15</v>
      </c>
      <c r="K106" s="110">
        <v>30</v>
      </c>
      <c r="L106" s="110"/>
      <c r="M106" s="113"/>
      <c r="N106" s="114"/>
      <c r="O106" s="115"/>
      <c r="P106" s="116">
        <f t="shared" si="21"/>
        <v>30</v>
      </c>
      <c r="Q106" s="117"/>
      <c r="R106" s="114">
        <f t="shared" si="22"/>
        <v>30</v>
      </c>
      <c r="S106" s="118"/>
      <c r="T106" s="118"/>
      <c r="U106" s="118">
        <v>54</v>
      </c>
      <c r="V106" s="119"/>
      <c r="W106" s="120"/>
    </row>
    <row r="107" spans="1:50" s="121" customFormat="1">
      <c r="A107" s="108" t="s">
        <v>320</v>
      </c>
      <c r="B107" s="109" t="s">
        <v>405</v>
      </c>
      <c r="C107" s="110">
        <v>1</v>
      </c>
      <c r="D107" s="111" t="s">
        <v>430</v>
      </c>
      <c r="E107" s="115" t="s">
        <v>208</v>
      </c>
      <c r="F107" s="110">
        <v>3</v>
      </c>
      <c r="G107" s="112" t="s">
        <v>71</v>
      </c>
      <c r="H107" s="110">
        <v>5</v>
      </c>
      <c r="I107" s="110">
        <v>19</v>
      </c>
      <c r="J107" s="110">
        <f t="shared" si="23"/>
        <v>15</v>
      </c>
      <c r="K107" s="110">
        <v>30</v>
      </c>
      <c r="L107" s="110"/>
      <c r="M107" s="113"/>
      <c r="N107" s="114"/>
      <c r="O107" s="115"/>
      <c r="P107" s="116">
        <f t="shared" si="21"/>
        <v>30</v>
      </c>
      <c r="Q107" s="117"/>
      <c r="R107" s="114">
        <f t="shared" si="22"/>
        <v>30</v>
      </c>
      <c r="S107" s="118"/>
      <c r="T107" s="118"/>
      <c r="U107" s="118">
        <v>54</v>
      </c>
      <c r="V107" s="119"/>
      <c r="W107" s="120"/>
    </row>
    <row r="108" spans="1:50" s="121" customFormat="1">
      <c r="A108" s="108" t="s">
        <v>320</v>
      </c>
      <c r="B108" s="109" t="s">
        <v>402</v>
      </c>
      <c r="C108" s="110">
        <v>1</v>
      </c>
      <c r="D108" s="111" t="s">
        <v>256</v>
      </c>
      <c r="E108" s="115" t="s">
        <v>297</v>
      </c>
      <c r="F108" s="110">
        <v>3</v>
      </c>
      <c r="G108" s="112" t="s">
        <v>101</v>
      </c>
      <c r="H108" s="110">
        <v>5</v>
      </c>
      <c r="I108" s="110">
        <v>19</v>
      </c>
      <c r="J108" s="110">
        <f t="shared" si="23"/>
        <v>15</v>
      </c>
      <c r="K108" s="110">
        <v>30</v>
      </c>
      <c r="L108" s="110"/>
      <c r="M108" s="113"/>
      <c r="N108" s="114"/>
      <c r="O108" s="115"/>
      <c r="P108" s="116">
        <f t="shared" si="21"/>
        <v>30</v>
      </c>
      <c r="Q108" s="117"/>
      <c r="R108" s="114">
        <f t="shared" si="22"/>
        <v>30</v>
      </c>
      <c r="S108" s="118"/>
      <c r="T108" s="118"/>
      <c r="U108" s="118">
        <v>54</v>
      </c>
      <c r="V108" s="119"/>
      <c r="W108" s="120"/>
    </row>
    <row r="109" spans="1:50" s="121" customFormat="1">
      <c r="A109" s="108" t="s">
        <v>320</v>
      </c>
      <c r="B109" s="109" t="s">
        <v>402</v>
      </c>
      <c r="C109" s="110">
        <v>1</v>
      </c>
      <c r="D109" s="111" t="s">
        <v>304</v>
      </c>
      <c r="E109" s="115" t="s">
        <v>208</v>
      </c>
      <c r="F109" s="110">
        <v>3</v>
      </c>
      <c r="G109" s="112" t="s">
        <v>107</v>
      </c>
      <c r="H109" s="110">
        <v>5</v>
      </c>
      <c r="I109" s="110">
        <v>19</v>
      </c>
      <c r="J109" s="110">
        <f t="shared" si="23"/>
        <v>15</v>
      </c>
      <c r="K109" s="110">
        <v>30</v>
      </c>
      <c r="L109" s="110"/>
      <c r="M109" s="113"/>
      <c r="N109" s="114"/>
      <c r="O109" s="115"/>
      <c r="P109" s="116">
        <f t="shared" si="21"/>
        <v>30</v>
      </c>
      <c r="Q109" s="117"/>
      <c r="R109" s="114">
        <f t="shared" si="22"/>
        <v>30</v>
      </c>
      <c r="S109" s="118"/>
      <c r="T109" s="118"/>
      <c r="U109" s="118">
        <v>54</v>
      </c>
      <c r="V109" s="119"/>
      <c r="W109" s="120"/>
    </row>
    <row r="110" spans="1:50" s="121" customFormat="1">
      <c r="A110" s="108" t="s">
        <v>320</v>
      </c>
      <c r="B110" s="109" t="s">
        <v>134</v>
      </c>
      <c r="C110" s="110">
        <v>1</v>
      </c>
      <c r="D110" s="111" t="s">
        <v>314</v>
      </c>
      <c r="E110" s="115" t="s">
        <v>194</v>
      </c>
      <c r="F110" s="110">
        <v>4</v>
      </c>
      <c r="G110" s="112" t="s">
        <v>72</v>
      </c>
      <c r="H110" s="110">
        <v>1</v>
      </c>
      <c r="I110" s="110">
        <v>15</v>
      </c>
      <c r="J110" s="110">
        <f t="shared" si="23"/>
        <v>15</v>
      </c>
      <c r="K110" s="110">
        <v>30</v>
      </c>
      <c r="L110" s="110"/>
      <c r="M110" s="113"/>
      <c r="N110" s="114"/>
      <c r="O110" s="115"/>
      <c r="P110" s="116">
        <f t="shared" si="21"/>
        <v>30</v>
      </c>
      <c r="Q110" s="117"/>
      <c r="R110" s="114">
        <f t="shared" si="22"/>
        <v>30</v>
      </c>
      <c r="S110" s="118"/>
      <c r="T110" s="118"/>
      <c r="U110" s="118">
        <v>54</v>
      </c>
      <c r="V110" s="119"/>
      <c r="W110" s="120"/>
    </row>
    <row r="111" spans="1:50" s="121" customFormat="1">
      <c r="A111" s="108" t="s">
        <v>320</v>
      </c>
      <c r="B111" s="109" t="s">
        <v>134</v>
      </c>
      <c r="C111" s="110">
        <v>1</v>
      </c>
      <c r="D111" s="111" t="s">
        <v>264</v>
      </c>
      <c r="E111" s="115" t="s">
        <v>187</v>
      </c>
      <c r="F111" s="110">
        <v>4</v>
      </c>
      <c r="G111" s="112" t="s">
        <v>124</v>
      </c>
      <c r="H111" s="110">
        <v>1</v>
      </c>
      <c r="I111" s="110">
        <v>7</v>
      </c>
      <c r="J111" s="110">
        <f t="shared" si="23"/>
        <v>7</v>
      </c>
      <c r="K111" s="110">
        <v>28</v>
      </c>
      <c r="L111" s="110"/>
      <c r="M111" s="113"/>
      <c r="N111" s="114"/>
      <c r="O111" s="115"/>
      <c r="P111" s="116">
        <f t="shared" si="21"/>
        <v>28</v>
      </c>
      <c r="Q111" s="117"/>
      <c r="R111" s="114">
        <f t="shared" si="22"/>
        <v>28</v>
      </c>
      <c r="S111" s="118"/>
      <c r="T111" s="118"/>
      <c r="U111" s="118">
        <v>54</v>
      </c>
      <c r="V111" s="119"/>
      <c r="W111" s="120"/>
    </row>
    <row r="112" spans="1:50" s="121" customFormat="1">
      <c r="A112" s="108" t="s">
        <v>320</v>
      </c>
      <c r="B112" s="109" t="s">
        <v>426</v>
      </c>
      <c r="C112" s="110">
        <v>1</v>
      </c>
      <c r="D112" s="111" t="s">
        <v>309</v>
      </c>
      <c r="E112" s="115" t="s">
        <v>425</v>
      </c>
      <c r="F112" s="110">
        <v>4</v>
      </c>
      <c r="G112" s="112">
        <v>7</v>
      </c>
      <c r="H112" s="110">
        <v>1</v>
      </c>
      <c r="I112" s="110">
        <v>15</v>
      </c>
      <c r="J112" s="110">
        <v>15</v>
      </c>
      <c r="K112" s="110"/>
      <c r="L112" s="110"/>
      <c r="M112" s="113"/>
      <c r="N112" s="114"/>
      <c r="O112" s="115"/>
      <c r="P112" s="116"/>
      <c r="Q112" s="117"/>
      <c r="R112" s="114"/>
      <c r="S112" s="118"/>
      <c r="T112" s="118"/>
      <c r="U112" s="118"/>
      <c r="V112" s="119"/>
      <c r="W112" s="120"/>
    </row>
    <row r="113" spans="1:24" s="121" customFormat="1">
      <c r="A113" s="108" t="s">
        <v>320</v>
      </c>
      <c r="B113" s="109" t="s">
        <v>406</v>
      </c>
      <c r="C113" s="110">
        <v>1</v>
      </c>
      <c r="D113" s="111"/>
      <c r="E113" s="115" t="s">
        <v>425</v>
      </c>
      <c r="F113" s="110">
        <v>4</v>
      </c>
      <c r="G113" s="112">
        <v>9</v>
      </c>
      <c r="H113" s="110">
        <v>5</v>
      </c>
      <c r="I113" s="110">
        <v>19</v>
      </c>
      <c r="J113" s="110">
        <f t="shared" ref="J113:J119" si="24">I113-H113+1</f>
        <v>15</v>
      </c>
      <c r="K113" s="110">
        <v>45</v>
      </c>
      <c r="L113" s="110"/>
      <c r="M113" s="113"/>
      <c r="N113" s="114"/>
      <c r="O113" s="115"/>
      <c r="P113" s="116">
        <f t="shared" ref="P113:P120" si="25">IF(J113=0,0,K113)</f>
        <v>45</v>
      </c>
      <c r="Q113" s="117"/>
      <c r="R113" s="114">
        <f t="shared" ref="R113:R119" si="26">O113+P113+Q113</f>
        <v>45</v>
      </c>
      <c r="S113" s="118"/>
      <c r="T113" s="118"/>
      <c r="U113" s="118">
        <v>54</v>
      </c>
      <c r="V113" s="119"/>
      <c r="W113" s="120"/>
    </row>
    <row r="114" spans="1:24" s="121" customFormat="1">
      <c r="A114" s="108" t="s">
        <v>320</v>
      </c>
      <c r="B114" s="109" t="s">
        <v>406</v>
      </c>
      <c r="C114" s="110">
        <v>1</v>
      </c>
      <c r="D114" s="111" t="s">
        <v>277</v>
      </c>
      <c r="E114" s="115" t="s">
        <v>222</v>
      </c>
      <c r="F114" s="110">
        <v>4</v>
      </c>
      <c r="G114" s="112" t="s">
        <v>286</v>
      </c>
      <c r="H114" s="110">
        <v>5</v>
      </c>
      <c r="I114" s="110">
        <v>19</v>
      </c>
      <c r="J114" s="110">
        <f t="shared" si="24"/>
        <v>15</v>
      </c>
      <c r="K114" s="110">
        <v>45</v>
      </c>
      <c r="L114" s="110"/>
      <c r="M114" s="113"/>
      <c r="N114" s="114"/>
      <c r="O114" s="115"/>
      <c r="P114" s="116">
        <f t="shared" si="25"/>
        <v>45</v>
      </c>
      <c r="Q114" s="117"/>
      <c r="R114" s="114">
        <f t="shared" si="26"/>
        <v>45</v>
      </c>
      <c r="S114" s="118"/>
      <c r="T114" s="118"/>
      <c r="U114" s="118">
        <v>54</v>
      </c>
      <c r="V114" s="119"/>
      <c r="W114" s="120"/>
    </row>
    <row r="115" spans="1:24" s="121" customFormat="1">
      <c r="A115" s="108" t="s">
        <v>320</v>
      </c>
      <c r="B115" s="109" t="s">
        <v>201</v>
      </c>
      <c r="C115" s="110">
        <v>1</v>
      </c>
      <c r="D115" s="111" t="s">
        <v>278</v>
      </c>
      <c r="E115" s="115" t="s">
        <v>206</v>
      </c>
      <c r="F115" s="110">
        <v>5</v>
      </c>
      <c r="G115" s="112" t="s">
        <v>72</v>
      </c>
      <c r="H115" s="110">
        <v>1</v>
      </c>
      <c r="I115" s="110">
        <v>15</v>
      </c>
      <c r="J115" s="110">
        <f t="shared" si="24"/>
        <v>15</v>
      </c>
      <c r="K115" s="110">
        <v>30</v>
      </c>
      <c r="L115" s="110"/>
      <c r="M115" s="113"/>
      <c r="N115" s="114"/>
      <c r="O115" s="115"/>
      <c r="P115" s="116">
        <f t="shared" si="25"/>
        <v>30</v>
      </c>
      <c r="Q115" s="117"/>
      <c r="R115" s="114">
        <f t="shared" si="26"/>
        <v>30</v>
      </c>
      <c r="S115" s="118"/>
      <c r="T115" s="118"/>
      <c r="U115" s="118">
        <v>54</v>
      </c>
      <c r="V115" s="119"/>
      <c r="W115" s="120"/>
    </row>
    <row r="116" spans="1:24" s="121" customFormat="1">
      <c r="A116" s="108" t="s">
        <v>320</v>
      </c>
      <c r="B116" s="109" t="s">
        <v>201</v>
      </c>
      <c r="C116" s="110">
        <v>1</v>
      </c>
      <c r="D116" s="111" t="s">
        <v>317</v>
      </c>
      <c r="E116" s="115" t="s">
        <v>202</v>
      </c>
      <c r="F116" s="110">
        <v>5</v>
      </c>
      <c r="G116" s="112" t="s">
        <v>71</v>
      </c>
      <c r="H116" s="110">
        <v>1</v>
      </c>
      <c r="I116" s="110">
        <v>15</v>
      </c>
      <c r="J116" s="110">
        <f t="shared" si="24"/>
        <v>15</v>
      </c>
      <c r="K116" s="110">
        <v>30</v>
      </c>
      <c r="L116" s="110"/>
      <c r="M116" s="113"/>
      <c r="N116" s="114"/>
      <c r="O116" s="115"/>
      <c r="P116" s="116">
        <f t="shared" si="25"/>
        <v>30</v>
      </c>
      <c r="Q116" s="117"/>
      <c r="R116" s="114">
        <f t="shared" si="26"/>
        <v>30</v>
      </c>
      <c r="S116" s="118"/>
      <c r="T116" s="118"/>
      <c r="U116" s="118">
        <v>54</v>
      </c>
      <c r="V116" s="119"/>
      <c r="W116" s="120"/>
    </row>
    <row r="117" spans="1:24" s="121" customFormat="1">
      <c r="A117" s="108" t="s">
        <v>320</v>
      </c>
      <c r="B117" s="109" t="s">
        <v>201</v>
      </c>
      <c r="C117" s="110">
        <v>1</v>
      </c>
      <c r="D117" s="111" t="s">
        <v>295</v>
      </c>
      <c r="E117" s="115" t="s">
        <v>211</v>
      </c>
      <c r="F117" s="110">
        <v>5</v>
      </c>
      <c r="G117" s="112" t="s">
        <v>73</v>
      </c>
      <c r="H117" s="110">
        <v>1</v>
      </c>
      <c r="I117" s="110">
        <v>15</v>
      </c>
      <c r="J117" s="110">
        <f t="shared" si="24"/>
        <v>15</v>
      </c>
      <c r="K117" s="110">
        <v>30</v>
      </c>
      <c r="L117" s="110"/>
      <c r="M117" s="113"/>
      <c r="N117" s="114"/>
      <c r="O117" s="115"/>
      <c r="P117" s="116">
        <f t="shared" si="25"/>
        <v>30</v>
      </c>
      <c r="Q117" s="117"/>
      <c r="R117" s="114">
        <f t="shared" si="26"/>
        <v>30</v>
      </c>
      <c r="S117" s="118"/>
      <c r="T117" s="118"/>
      <c r="U117" s="118">
        <v>54</v>
      </c>
      <c r="V117" s="147"/>
      <c r="W117" s="148"/>
      <c r="X117" s="146"/>
    </row>
    <row r="118" spans="1:24" s="121" customFormat="1">
      <c r="A118" s="108" t="s">
        <v>320</v>
      </c>
      <c r="B118" s="109" t="s">
        <v>407</v>
      </c>
      <c r="C118" s="110">
        <v>1</v>
      </c>
      <c r="D118" s="111"/>
      <c r="E118" s="115" t="s">
        <v>425</v>
      </c>
      <c r="F118" s="110">
        <v>5</v>
      </c>
      <c r="G118" s="112">
        <v>9</v>
      </c>
      <c r="H118" s="110">
        <v>5</v>
      </c>
      <c r="I118" s="110">
        <v>19</v>
      </c>
      <c r="J118" s="110">
        <f t="shared" si="24"/>
        <v>15</v>
      </c>
      <c r="K118" s="110">
        <v>45</v>
      </c>
      <c r="L118" s="110"/>
      <c r="M118" s="113"/>
      <c r="N118" s="114"/>
      <c r="O118" s="115"/>
      <c r="P118" s="116">
        <f t="shared" si="25"/>
        <v>45</v>
      </c>
      <c r="Q118" s="117"/>
      <c r="R118" s="114">
        <f t="shared" si="26"/>
        <v>45</v>
      </c>
      <c r="S118" s="118"/>
      <c r="T118" s="118"/>
      <c r="U118" s="118">
        <v>54</v>
      </c>
      <c r="V118" s="147"/>
      <c r="W118" s="148"/>
      <c r="X118" s="146"/>
    </row>
    <row r="119" spans="1:24" s="121" customFormat="1">
      <c r="A119" s="108" t="s">
        <v>320</v>
      </c>
      <c r="B119" s="109" t="s">
        <v>407</v>
      </c>
      <c r="C119" s="110">
        <v>1</v>
      </c>
      <c r="D119" s="111" t="s">
        <v>304</v>
      </c>
      <c r="E119" s="115" t="s">
        <v>222</v>
      </c>
      <c r="F119" s="110">
        <v>5</v>
      </c>
      <c r="G119" s="112" t="s">
        <v>286</v>
      </c>
      <c r="H119" s="110">
        <v>5</v>
      </c>
      <c r="I119" s="110">
        <v>19</v>
      </c>
      <c r="J119" s="110">
        <f t="shared" si="24"/>
        <v>15</v>
      </c>
      <c r="K119" s="110">
        <v>45</v>
      </c>
      <c r="L119" s="110"/>
      <c r="M119" s="113"/>
      <c r="N119" s="114"/>
      <c r="O119" s="115"/>
      <c r="P119" s="116">
        <f t="shared" si="25"/>
        <v>45</v>
      </c>
      <c r="Q119" s="117"/>
      <c r="R119" s="114">
        <f t="shared" si="26"/>
        <v>45</v>
      </c>
      <c r="S119" s="118"/>
      <c r="T119" s="118"/>
      <c r="U119" s="118">
        <v>54</v>
      </c>
      <c r="V119" s="147"/>
      <c r="W119" s="148"/>
      <c r="X119" s="146"/>
    </row>
    <row r="120" spans="1:24" s="121" customFormat="1">
      <c r="A120" s="108" t="s">
        <v>320</v>
      </c>
      <c r="B120" s="109" t="s">
        <v>406</v>
      </c>
      <c r="C120" s="110">
        <v>1</v>
      </c>
      <c r="D120" s="111" t="s">
        <v>256</v>
      </c>
      <c r="E120" s="115" t="s">
        <v>297</v>
      </c>
      <c r="F120" s="110">
        <v>6</v>
      </c>
      <c r="G120" s="112" t="s">
        <v>107</v>
      </c>
      <c r="H120" s="110">
        <v>5</v>
      </c>
      <c r="I120" s="110">
        <v>19</v>
      </c>
      <c r="J120" s="110">
        <f t="shared" ref="J120:J125" si="27">I120-H120+1</f>
        <v>15</v>
      </c>
      <c r="K120" s="110">
        <v>30</v>
      </c>
      <c r="L120" s="110"/>
      <c r="M120" s="113"/>
      <c r="N120" s="114"/>
      <c r="O120" s="115"/>
      <c r="P120" s="116">
        <f t="shared" si="25"/>
        <v>30</v>
      </c>
      <c r="Q120" s="117"/>
      <c r="R120" s="114">
        <f t="shared" ref="R120:R125" si="28">O120+P120+Q120</f>
        <v>30</v>
      </c>
      <c r="S120" s="118"/>
      <c r="T120" s="118"/>
      <c r="U120" s="118">
        <v>54</v>
      </c>
      <c r="V120" s="147"/>
      <c r="W120" s="148"/>
      <c r="X120" s="146"/>
    </row>
    <row r="121" spans="1:24" s="121" customFormat="1">
      <c r="A121" s="108" t="s">
        <v>320</v>
      </c>
      <c r="B121" s="109" t="s">
        <v>406</v>
      </c>
      <c r="C121" s="110">
        <v>1</v>
      </c>
      <c r="D121" s="111" t="s">
        <v>295</v>
      </c>
      <c r="E121" s="115" t="s">
        <v>208</v>
      </c>
      <c r="F121" s="110">
        <v>6</v>
      </c>
      <c r="G121" s="112" t="s">
        <v>287</v>
      </c>
      <c r="H121" s="110">
        <v>5</v>
      </c>
      <c r="I121" s="110">
        <v>19</v>
      </c>
      <c r="J121" s="110">
        <f t="shared" si="27"/>
        <v>15</v>
      </c>
      <c r="K121" s="110">
        <v>30</v>
      </c>
      <c r="L121" s="110"/>
      <c r="M121" s="113"/>
      <c r="N121" s="114"/>
      <c r="O121" s="115"/>
      <c r="P121" s="116">
        <f t="shared" ref="P121:P128" si="29">IF(J121=0,0,K121)</f>
        <v>30</v>
      </c>
      <c r="Q121" s="117"/>
      <c r="R121" s="114">
        <f t="shared" si="28"/>
        <v>30</v>
      </c>
      <c r="S121" s="118"/>
      <c r="T121" s="118"/>
      <c r="U121" s="118">
        <v>54</v>
      </c>
      <c r="V121" s="147"/>
      <c r="W121" s="148"/>
      <c r="X121" s="146"/>
    </row>
    <row r="122" spans="1:24" s="121" customFormat="1">
      <c r="A122" s="108" t="s">
        <v>320</v>
      </c>
      <c r="B122" s="109" t="s">
        <v>132</v>
      </c>
      <c r="C122" s="110">
        <v>1</v>
      </c>
      <c r="D122" s="111" t="s">
        <v>288</v>
      </c>
      <c r="E122" s="115" t="s">
        <v>187</v>
      </c>
      <c r="F122" s="110">
        <v>7</v>
      </c>
      <c r="G122" s="112" t="s">
        <v>336</v>
      </c>
      <c r="H122" s="110">
        <v>1</v>
      </c>
      <c r="I122" s="110">
        <v>10</v>
      </c>
      <c r="J122" s="110">
        <f t="shared" si="27"/>
        <v>10</v>
      </c>
      <c r="K122" s="110">
        <v>60</v>
      </c>
      <c r="L122" s="110"/>
      <c r="M122" s="113"/>
      <c r="N122" s="114"/>
      <c r="O122" s="115"/>
      <c r="P122" s="116">
        <f t="shared" si="29"/>
        <v>60</v>
      </c>
      <c r="Q122" s="117"/>
      <c r="R122" s="114">
        <f t="shared" si="28"/>
        <v>60</v>
      </c>
      <c r="S122" s="118"/>
      <c r="T122" s="118"/>
      <c r="U122" s="118">
        <v>54</v>
      </c>
      <c r="V122" s="147"/>
      <c r="W122" s="148"/>
      <c r="X122" s="146"/>
    </row>
    <row r="123" spans="1:24" s="135" customFormat="1">
      <c r="A123" s="131" t="s">
        <v>337</v>
      </c>
      <c r="B123" s="132" t="s">
        <v>137</v>
      </c>
      <c r="C123" s="133">
        <v>1</v>
      </c>
      <c r="D123" s="134" t="s">
        <v>284</v>
      </c>
      <c r="E123" s="135" t="s">
        <v>189</v>
      </c>
      <c r="F123" s="133">
        <v>2</v>
      </c>
      <c r="G123" s="136" t="s">
        <v>82</v>
      </c>
      <c r="H123" s="133">
        <v>9</v>
      </c>
      <c r="I123" s="133">
        <v>13</v>
      </c>
      <c r="J123" s="133">
        <f t="shared" si="27"/>
        <v>5</v>
      </c>
      <c r="K123" s="133">
        <v>15</v>
      </c>
      <c r="L123" s="133"/>
      <c r="M123" s="137"/>
      <c r="N123" s="138"/>
      <c r="P123" s="139">
        <f t="shared" si="29"/>
        <v>15</v>
      </c>
      <c r="Q123" s="140"/>
      <c r="R123" s="138">
        <f t="shared" si="28"/>
        <v>15</v>
      </c>
      <c r="S123" s="139"/>
      <c r="T123" s="139"/>
      <c r="U123" s="139">
        <v>54</v>
      </c>
      <c r="V123" s="222"/>
      <c r="W123" s="223"/>
    </row>
    <row r="124" spans="1:24" s="135" customFormat="1">
      <c r="A124" s="131" t="s">
        <v>337</v>
      </c>
      <c r="B124" s="132" t="s">
        <v>409</v>
      </c>
      <c r="C124" s="133">
        <v>1</v>
      </c>
      <c r="D124" s="134" t="s">
        <v>278</v>
      </c>
      <c r="E124" s="135" t="s">
        <v>297</v>
      </c>
      <c r="F124" s="133">
        <v>2</v>
      </c>
      <c r="G124" s="136" t="s">
        <v>107</v>
      </c>
      <c r="H124" s="133">
        <v>5</v>
      </c>
      <c r="I124" s="133">
        <v>19</v>
      </c>
      <c r="J124" s="133">
        <f t="shared" si="27"/>
        <v>15</v>
      </c>
      <c r="K124" s="133">
        <v>30</v>
      </c>
      <c r="L124" s="133"/>
      <c r="M124" s="137"/>
      <c r="N124" s="138"/>
      <c r="P124" s="139">
        <f t="shared" si="29"/>
        <v>30</v>
      </c>
      <c r="Q124" s="140"/>
      <c r="R124" s="138">
        <f t="shared" si="28"/>
        <v>30</v>
      </c>
      <c r="S124" s="139"/>
      <c r="T124" s="139"/>
      <c r="U124" s="139">
        <v>54</v>
      </c>
      <c r="V124" s="222"/>
      <c r="W124" s="223"/>
    </row>
    <row r="125" spans="1:24" s="135" customFormat="1">
      <c r="A125" s="131" t="s">
        <v>337</v>
      </c>
      <c r="B125" s="132" t="s">
        <v>409</v>
      </c>
      <c r="C125" s="133">
        <v>1</v>
      </c>
      <c r="D125" s="134" t="s">
        <v>284</v>
      </c>
      <c r="E125" s="135" t="s">
        <v>208</v>
      </c>
      <c r="F125" s="133">
        <v>2</v>
      </c>
      <c r="G125" s="136" t="s">
        <v>287</v>
      </c>
      <c r="H125" s="133">
        <v>5</v>
      </c>
      <c r="I125" s="133">
        <v>19</v>
      </c>
      <c r="J125" s="133">
        <f t="shared" si="27"/>
        <v>15</v>
      </c>
      <c r="K125" s="133">
        <v>30</v>
      </c>
      <c r="L125" s="133"/>
      <c r="M125" s="137"/>
      <c r="N125" s="138"/>
      <c r="P125" s="139">
        <f t="shared" si="29"/>
        <v>30</v>
      </c>
      <c r="Q125" s="140"/>
      <c r="R125" s="138">
        <f t="shared" si="28"/>
        <v>30</v>
      </c>
      <c r="S125" s="139"/>
      <c r="T125" s="139"/>
      <c r="U125" s="139">
        <v>54</v>
      </c>
      <c r="V125" s="222"/>
      <c r="W125" s="223"/>
    </row>
    <row r="126" spans="1:24" s="135" customFormat="1">
      <c r="A126" s="131" t="s">
        <v>337</v>
      </c>
      <c r="B126" s="132" t="s">
        <v>407</v>
      </c>
      <c r="C126" s="133">
        <v>1</v>
      </c>
      <c r="D126" s="134" t="s">
        <v>256</v>
      </c>
      <c r="E126" s="134" t="s">
        <v>297</v>
      </c>
      <c r="F126" s="133">
        <v>3</v>
      </c>
      <c r="G126" s="136" t="s">
        <v>71</v>
      </c>
      <c r="H126" s="133">
        <v>5</v>
      </c>
      <c r="I126" s="133">
        <v>19</v>
      </c>
      <c r="J126" s="133">
        <f>I126-H126+1</f>
        <v>15</v>
      </c>
      <c r="K126" s="133">
        <v>30</v>
      </c>
      <c r="L126" s="133"/>
      <c r="M126" s="137"/>
      <c r="N126" s="138"/>
      <c r="P126" s="139">
        <f t="shared" si="29"/>
        <v>30</v>
      </c>
      <c r="Q126" s="140"/>
      <c r="R126" s="138">
        <f>O126+P126+Q126</f>
        <v>30</v>
      </c>
      <c r="S126" s="139"/>
      <c r="T126" s="139"/>
      <c r="U126" s="139">
        <v>54</v>
      </c>
      <c r="V126" s="222"/>
      <c r="W126" s="223"/>
    </row>
    <row r="127" spans="1:24" s="135" customFormat="1">
      <c r="A127" s="131" t="s">
        <v>337</v>
      </c>
      <c r="B127" s="132" t="s">
        <v>407</v>
      </c>
      <c r="C127" s="133">
        <v>1</v>
      </c>
      <c r="D127" s="134" t="s">
        <v>295</v>
      </c>
      <c r="E127" s="134" t="s">
        <v>208</v>
      </c>
      <c r="F127" s="133">
        <v>3</v>
      </c>
      <c r="G127" s="136" t="s">
        <v>73</v>
      </c>
      <c r="H127" s="133">
        <v>5</v>
      </c>
      <c r="I127" s="133">
        <v>19</v>
      </c>
      <c r="J127" s="133">
        <f t="shared" ref="J127:J132" si="30">I127-H127+1</f>
        <v>15</v>
      </c>
      <c r="K127" s="133">
        <v>30</v>
      </c>
      <c r="L127" s="133"/>
      <c r="M127" s="137"/>
      <c r="N127" s="138"/>
      <c r="P127" s="139">
        <f t="shared" si="29"/>
        <v>30</v>
      </c>
      <c r="Q127" s="140"/>
      <c r="R127" s="138">
        <f>O127+P127+Q127</f>
        <v>30</v>
      </c>
      <c r="S127" s="139"/>
      <c r="T127" s="139"/>
      <c r="U127" s="139">
        <v>54</v>
      </c>
      <c r="V127" s="222"/>
      <c r="W127" s="223"/>
    </row>
    <row r="128" spans="1:24" s="135" customFormat="1">
      <c r="A128" s="131" t="s">
        <v>337</v>
      </c>
      <c r="B128" s="132" t="s">
        <v>403</v>
      </c>
      <c r="C128" s="133">
        <v>1</v>
      </c>
      <c r="D128" s="134" t="s">
        <v>430</v>
      </c>
      <c r="E128" s="135" t="s">
        <v>222</v>
      </c>
      <c r="F128" s="133">
        <v>3</v>
      </c>
      <c r="G128" s="136" t="s">
        <v>285</v>
      </c>
      <c r="H128" s="133">
        <v>5</v>
      </c>
      <c r="I128" s="133">
        <v>19</v>
      </c>
      <c r="J128" s="133">
        <f t="shared" si="30"/>
        <v>15</v>
      </c>
      <c r="K128" s="133">
        <v>45</v>
      </c>
      <c r="L128" s="133"/>
      <c r="M128" s="137"/>
      <c r="N128" s="138"/>
      <c r="P128" s="139">
        <f t="shared" si="29"/>
        <v>45</v>
      </c>
      <c r="Q128" s="140"/>
      <c r="R128" s="138">
        <f>O128+P128+Q128</f>
        <v>45</v>
      </c>
      <c r="S128" s="139"/>
      <c r="T128" s="139"/>
      <c r="U128" s="139">
        <v>54</v>
      </c>
      <c r="V128" s="222"/>
      <c r="W128" s="223"/>
    </row>
    <row r="129" spans="1:23" s="135" customFormat="1">
      <c r="A129" s="131" t="s">
        <v>337</v>
      </c>
      <c r="B129" s="132" t="s">
        <v>403</v>
      </c>
      <c r="C129" s="133">
        <v>1</v>
      </c>
      <c r="D129" s="134"/>
      <c r="E129" s="135" t="s">
        <v>425</v>
      </c>
      <c r="F129" s="133">
        <v>3</v>
      </c>
      <c r="G129" s="136">
        <v>10</v>
      </c>
      <c r="H129" s="133">
        <v>5</v>
      </c>
      <c r="I129" s="133">
        <v>19</v>
      </c>
      <c r="J129" s="133">
        <f t="shared" si="30"/>
        <v>15</v>
      </c>
      <c r="K129" s="133">
        <v>45</v>
      </c>
      <c r="L129" s="133"/>
      <c r="M129" s="137"/>
      <c r="N129" s="138"/>
      <c r="P129" s="139">
        <f>IF(J129=0,0,K129)</f>
        <v>45</v>
      </c>
      <c r="Q129" s="140"/>
      <c r="R129" s="138">
        <f>O129+P129+Q129</f>
        <v>45</v>
      </c>
      <c r="S129" s="139"/>
      <c r="T129" s="139"/>
      <c r="U129" s="139">
        <v>54</v>
      </c>
      <c r="V129" s="222"/>
      <c r="W129" s="223"/>
    </row>
    <row r="130" spans="1:23" s="135" customFormat="1">
      <c r="A130" s="131" t="s">
        <v>337</v>
      </c>
      <c r="B130" s="132" t="s">
        <v>203</v>
      </c>
      <c r="C130" s="133">
        <v>1</v>
      </c>
      <c r="D130" s="134" t="s">
        <v>334</v>
      </c>
      <c r="E130" s="135" t="s">
        <v>332</v>
      </c>
      <c r="F130" s="133">
        <v>5</v>
      </c>
      <c r="G130" s="136" t="s">
        <v>74</v>
      </c>
      <c r="H130" s="133">
        <v>1</v>
      </c>
      <c r="I130" s="133">
        <v>15</v>
      </c>
      <c r="J130" s="133">
        <f t="shared" si="30"/>
        <v>15</v>
      </c>
      <c r="K130" s="133"/>
      <c r="L130" s="133"/>
      <c r="M130" s="137"/>
      <c r="N130" s="138"/>
      <c r="P130" s="139"/>
      <c r="Q130" s="140"/>
      <c r="R130" s="138"/>
      <c r="S130" s="139"/>
      <c r="T130" s="139"/>
      <c r="U130" s="139"/>
      <c r="V130" s="222"/>
      <c r="W130" s="223"/>
    </row>
    <row r="131" spans="1:23" s="135" customFormat="1">
      <c r="A131" s="131" t="s">
        <v>337</v>
      </c>
      <c r="B131" s="132" t="s">
        <v>411</v>
      </c>
      <c r="C131" s="133">
        <v>1</v>
      </c>
      <c r="D131" s="134" t="s">
        <v>277</v>
      </c>
      <c r="E131" s="135" t="s">
        <v>222</v>
      </c>
      <c r="F131" s="133">
        <v>6</v>
      </c>
      <c r="G131" s="136" t="s">
        <v>285</v>
      </c>
      <c r="H131" s="133">
        <v>5</v>
      </c>
      <c r="I131" s="133">
        <v>19</v>
      </c>
      <c r="J131" s="133">
        <f t="shared" si="30"/>
        <v>15</v>
      </c>
      <c r="K131" s="133">
        <v>45</v>
      </c>
      <c r="L131" s="133"/>
      <c r="M131" s="137"/>
      <c r="N131" s="138"/>
      <c r="P131" s="139">
        <f>IF(J131=0,0,K131)</f>
        <v>45</v>
      </c>
      <c r="Q131" s="140"/>
      <c r="R131" s="138">
        <f>O131+P131+Q131</f>
        <v>45</v>
      </c>
      <c r="S131" s="139"/>
      <c r="T131" s="139"/>
      <c r="U131" s="139">
        <v>54</v>
      </c>
      <c r="V131" s="222"/>
      <c r="W131" s="223"/>
    </row>
    <row r="132" spans="1:23" s="135" customFormat="1">
      <c r="A132" s="131" t="s">
        <v>337</v>
      </c>
      <c r="B132" s="132" t="s">
        <v>411</v>
      </c>
      <c r="C132" s="133">
        <v>1</v>
      </c>
      <c r="D132" s="134"/>
      <c r="E132" s="135" t="s">
        <v>425</v>
      </c>
      <c r="F132" s="133">
        <v>6</v>
      </c>
      <c r="G132" s="136">
        <v>10</v>
      </c>
      <c r="H132" s="133">
        <v>5</v>
      </c>
      <c r="I132" s="133">
        <v>19</v>
      </c>
      <c r="J132" s="133">
        <f t="shared" si="30"/>
        <v>15</v>
      </c>
      <c r="K132" s="133">
        <v>45</v>
      </c>
      <c r="L132" s="133"/>
      <c r="M132" s="137"/>
      <c r="N132" s="138"/>
      <c r="P132" s="139">
        <f>IF(J132=0,0,K132)</f>
        <v>45</v>
      </c>
      <c r="Q132" s="140"/>
      <c r="R132" s="138">
        <f>O132+P132+Q132</f>
        <v>45</v>
      </c>
      <c r="S132" s="139"/>
      <c r="T132" s="139"/>
      <c r="U132" s="139">
        <v>54</v>
      </c>
      <c r="V132" s="222"/>
      <c r="W132" s="223"/>
    </row>
    <row r="133" spans="1:23" s="121" customFormat="1">
      <c r="A133" s="123" t="s">
        <v>418</v>
      </c>
      <c r="B133" s="124" t="s">
        <v>419</v>
      </c>
      <c r="C133" s="125">
        <v>1</v>
      </c>
      <c r="D133" s="126" t="s">
        <v>334</v>
      </c>
      <c r="E133" s="121" t="s">
        <v>332</v>
      </c>
      <c r="F133" s="125">
        <v>2</v>
      </c>
      <c r="G133" s="127" t="s">
        <v>82</v>
      </c>
      <c r="H133" s="125">
        <v>5</v>
      </c>
      <c r="I133" s="125">
        <v>19</v>
      </c>
      <c r="J133" s="125">
        <f t="shared" ref="J133:J142" si="31">I133-H133+1</f>
        <v>15</v>
      </c>
      <c r="K133" s="125"/>
      <c r="L133" s="125"/>
      <c r="M133" s="128"/>
      <c r="N133" s="129"/>
      <c r="P133" s="118"/>
      <c r="Q133" s="130"/>
      <c r="R133" s="129"/>
      <c r="S133" s="118"/>
      <c r="T133" s="118"/>
      <c r="U133" s="118"/>
      <c r="V133" s="119"/>
      <c r="W133" s="120"/>
    </row>
    <row r="134" spans="1:23" s="121" customFormat="1">
      <c r="A134" s="123" t="s">
        <v>418</v>
      </c>
      <c r="B134" s="124" t="s">
        <v>422</v>
      </c>
      <c r="C134" s="125">
        <v>1</v>
      </c>
      <c r="D134" s="126" t="s">
        <v>334</v>
      </c>
      <c r="E134" s="121" t="s">
        <v>332</v>
      </c>
      <c r="F134" s="125">
        <v>5</v>
      </c>
      <c r="G134" s="127" t="s">
        <v>74</v>
      </c>
      <c r="H134" s="125">
        <v>5</v>
      </c>
      <c r="I134" s="125">
        <v>19</v>
      </c>
      <c r="J134" s="125">
        <f t="shared" si="31"/>
        <v>15</v>
      </c>
      <c r="K134" s="125"/>
      <c r="L134" s="125"/>
      <c r="M134" s="128"/>
      <c r="N134" s="129"/>
      <c r="P134" s="118"/>
      <c r="Q134" s="130"/>
      <c r="R134" s="129"/>
      <c r="S134" s="118"/>
      <c r="T134" s="118"/>
      <c r="U134" s="118"/>
      <c r="V134" s="119"/>
      <c r="W134" s="120"/>
    </row>
    <row r="135" spans="1:23" s="121" customFormat="1">
      <c r="A135" s="123" t="s">
        <v>418</v>
      </c>
      <c r="B135" s="124" t="s">
        <v>423</v>
      </c>
      <c r="C135" s="125">
        <v>1</v>
      </c>
      <c r="D135" s="126" t="s">
        <v>334</v>
      </c>
      <c r="E135" s="121" t="s">
        <v>332</v>
      </c>
      <c r="F135" s="125">
        <v>5</v>
      </c>
      <c r="G135" s="127" t="s">
        <v>285</v>
      </c>
      <c r="H135" s="125">
        <v>5</v>
      </c>
      <c r="I135" s="125">
        <v>19</v>
      </c>
      <c r="J135" s="125">
        <f t="shared" si="31"/>
        <v>15</v>
      </c>
      <c r="K135" s="125"/>
      <c r="L135" s="125"/>
      <c r="M135" s="128"/>
      <c r="N135" s="129"/>
      <c r="P135" s="118"/>
      <c r="Q135" s="130"/>
      <c r="R135" s="129"/>
      <c r="S135" s="118"/>
      <c r="T135" s="118"/>
      <c r="U135" s="118"/>
      <c r="V135" s="119"/>
      <c r="W135" s="120"/>
    </row>
    <row r="136" spans="1:23" s="121" customFormat="1">
      <c r="A136" s="123" t="s">
        <v>418</v>
      </c>
      <c r="B136" s="124" t="s">
        <v>424</v>
      </c>
      <c r="C136" s="125">
        <v>1</v>
      </c>
      <c r="D136" s="126" t="s">
        <v>334</v>
      </c>
      <c r="E136" s="121" t="s">
        <v>332</v>
      </c>
      <c r="F136" s="125">
        <v>5</v>
      </c>
      <c r="G136" s="127" t="s">
        <v>286</v>
      </c>
      <c r="H136" s="125">
        <v>5</v>
      </c>
      <c r="I136" s="125">
        <v>19</v>
      </c>
      <c r="J136" s="125">
        <f t="shared" si="31"/>
        <v>15</v>
      </c>
      <c r="K136" s="125"/>
      <c r="L136" s="125"/>
      <c r="M136" s="128"/>
      <c r="N136" s="129"/>
      <c r="P136" s="118"/>
      <c r="Q136" s="130"/>
      <c r="R136" s="129"/>
      <c r="S136" s="118"/>
      <c r="T136" s="118"/>
      <c r="U136" s="118"/>
      <c r="V136" s="119"/>
      <c r="W136" s="120"/>
    </row>
    <row r="137" spans="1:23" s="121" customFormat="1">
      <c r="A137" s="123" t="s">
        <v>418</v>
      </c>
      <c r="B137" s="124" t="s">
        <v>420</v>
      </c>
      <c r="C137" s="125">
        <v>1</v>
      </c>
      <c r="D137" s="126" t="s">
        <v>334</v>
      </c>
      <c r="E137" s="121" t="s">
        <v>332</v>
      </c>
      <c r="F137" s="125">
        <v>6</v>
      </c>
      <c r="G137" s="127" t="s">
        <v>336</v>
      </c>
      <c r="H137" s="125">
        <v>5</v>
      </c>
      <c r="I137" s="125">
        <v>19</v>
      </c>
      <c r="J137" s="125">
        <f t="shared" si="31"/>
        <v>15</v>
      </c>
      <c r="K137" s="125"/>
      <c r="L137" s="125"/>
      <c r="M137" s="128"/>
      <c r="N137" s="129"/>
      <c r="P137" s="118"/>
      <c r="Q137" s="130"/>
      <c r="R137" s="129"/>
      <c r="S137" s="118"/>
      <c r="T137" s="118"/>
      <c r="U137" s="118"/>
      <c r="V137" s="119"/>
      <c r="W137" s="120"/>
    </row>
    <row r="138" spans="1:23" s="228" customFormat="1">
      <c r="A138" s="224" t="s">
        <v>338</v>
      </c>
      <c r="B138" s="225" t="s">
        <v>408</v>
      </c>
      <c r="C138" s="226">
        <v>1</v>
      </c>
      <c r="D138" s="227" t="s">
        <v>278</v>
      </c>
      <c r="E138" s="228" t="s">
        <v>297</v>
      </c>
      <c r="F138" s="226">
        <v>2</v>
      </c>
      <c r="G138" s="229" t="s">
        <v>101</v>
      </c>
      <c r="H138" s="226">
        <v>5</v>
      </c>
      <c r="I138" s="226">
        <v>19</v>
      </c>
      <c r="J138" s="226">
        <f t="shared" si="31"/>
        <v>15</v>
      </c>
      <c r="K138" s="226">
        <v>30</v>
      </c>
      <c r="L138" s="226"/>
      <c r="M138" s="230"/>
      <c r="N138" s="231"/>
      <c r="P138" s="232">
        <f t="shared" ref="P138:P144" si="32">IF(J138=0,0,K138)</f>
        <v>30</v>
      </c>
      <c r="Q138" s="233"/>
      <c r="R138" s="231">
        <f t="shared" ref="R138:R144" si="33">O138+P138+Q138</f>
        <v>30</v>
      </c>
      <c r="S138" s="232"/>
      <c r="T138" s="232"/>
      <c r="U138" s="232">
        <v>54</v>
      </c>
      <c r="V138" s="234"/>
      <c r="W138" s="235"/>
    </row>
    <row r="139" spans="1:23" s="228" customFormat="1">
      <c r="A139" s="224" t="s">
        <v>338</v>
      </c>
      <c r="B139" s="225" t="s">
        <v>408</v>
      </c>
      <c r="C139" s="226">
        <v>1</v>
      </c>
      <c r="D139" s="227" t="s">
        <v>284</v>
      </c>
      <c r="E139" s="228" t="s">
        <v>208</v>
      </c>
      <c r="F139" s="226">
        <v>2</v>
      </c>
      <c r="G139" s="229" t="s">
        <v>107</v>
      </c>
      <c r="H139" s="226">
        <v>5</v>
      </c>
      <c r="I139" s="226">
        <v>19</v>
      </c>
      <c r="J139" s="226">
        <f t="shared" si="31"/>
        <v>15</v>
      </c>
      <c r="K139" s="226">
        <v>30</v>
      </c>
      <c r="L139" s="226"/>
      <c r="M139" s="230"/>
      <c r="N139" s="231"/>
      <c r="P139" s="232">
        <f t="shared" si="32"/>
        <v>30</v>
      </c>
      <c r="Q139" s="233"/>
      <c r="R139" s="231">
        <f t="shared" si="33"/>
        <v>30</v>
      </c>
      <c r="S139" s="232"/>
      <c r="T139" s="232"/>
      <c r="U139" s="232">
        <v>54</v>
      </c>
      <c r="V139" s="234"/>
      <c r="W139" s="235"/>
    </row>
    <row r="140" spans="1:23" s="228" customFormat="1">
      <c r="A140" s="224" t="s">
        <v>338</v>
      </c>
      <c r="B140" s="225" t="s">
        <v>408</v>
      </c>
      <c r="C140" s="226">
        <v>1</v>
      </c>
      <c r="D140" s="227"/>
      <c r="E140" s="228" t="s">
        <v>425</v>
      </c>
      <c r="F140" s="226">
        <v>2</v>
      </c>
      <c r="G140" s="229">
        <v>11</v>
      </c>
      <c r="H140" s="226">
        <v>5</v>
      </c>
      <c r="I140" s="226">
        <v>19</v>
      </c>
      <c r="J140" s="226">
        <f t="shared" si="31"/>
        <v>15</v>
      </c>
      <c r="K140" s="226">
        <v>30</v>
      </c>
      <c r="L140" s="226"/>
      <c r="M140" s="230"/>
      <c r="N140" s="231"/>
      <c r="P140" s="232">
        <f t="shared" si="32"/>
        <v>30</v>
      </c>
      <c r="Q140" s="233"/>
      <c r="R140" s="231">
        <f t="shared" si="33"/>
        <v>30</v>
      </c>
      <c r="S140" s="232"/>
      <c r="T140" s="232"/>
      <c r="U140" s="232">
        <v>54</v>
      </c>
      <c r="V140" s="234"/>
      <c r="W140" s="235"/>
    </row>
    <row r="141" spans="1:23" s="228" customFormat="1">
      <c r="A141" s="224" t="s">
        <v>338</v>
      </c>
      <c r="B141" s="225" t="s">
        <v>410</v>
      </c>
      <c r="C141" s="226">
        <v>1</v>
      </c>
      <c r="D141" s="227" t="s">
        <v>303</v>
      </c>
      <c r="E141" s="228" t="s">
        <v>208</v>
      </c>
      <c r="F141" s="226">
        <v>3</v>
      </c>
      <c r="G141" s="229" t="s">
        <v>71</v>
      </c>
      <c r="H141" s="226">
        <v>5</v>
      </c>
      <c r="I141" s="226">
        <v>19</v>
      </c>
      <c r="J141" s="226">
        <f t="shared" si="31"/>
        <v>15</v>
      </c>
      <c r="K141" s="226">
        <v>30</v>
      </c>
      <c r="L141" s="226"/>
      <c r="M141" s="230"/>
      <c r="N141" s="231"/>
      <c r="P141" s="232">
        <f t="shared" si="32"/>
        <v>30</v>
      </c>
      <c r="Q141" s="233"/>
      <c r="R141" s="231">
        <f t="shared" si="33"/>
        <v>30</v>
      </c>
      <c r="S141" s="232"/>
      <c r="T141" s="232"/>
      <c r="U141" s="232">
        <v>54</v>
      </c>
      <c r="V141" s="234"/>
      <c r="W141" s="235"/>
    </row>
    <row r="142" spans="1:23" s="228" customFormat="1">
      <c r="A142" s="224" t="s">
        <v>338</v>
      </c>
      <c r="B142" s="225" t="s">
        <v>410</v>
      </c>
      <c r="C142" s="226">
        <v>1</v>
      </c>
      <c r="D142" s="227" t="s">
        <v>256</v>
      </c>
      <c r="E142" s="228" t="s">
        <v>297</v>
      </c>
      <c r="F142" s="226">
        <v>3</v>
      </c>
      <c r="G142" s="229" t="s">
        <v>73</v>
      </c>
      <c r="H142" s="226">
        <v>5</v>
      </c>
      <c r="I142" s="226">
        <v>19</v>
      </c>
      <c r="J142" s="226">
        <f t="shared" si="31"/>
        <v>15</v>
      </c>
      <c r="K142" s="226">
        <v>30</v>
      </c>
      <c r="L142" s="226"/>
      <c r="M142" s="230"/>
      <c r="N142" s="231"/>
      <c r="P142" s="232">
        <f t="shared" si="32"/>
        <v>30</v>
      </c>
      <c r="Q142" s="233"/>
      <c r="R142" s="231">
        <f t="shared" si="33"/>
        <v>30</v>
      </c>
      <c r="S142" s="232"/>
      <c r="T142" s="232"/>
      <c r="U142" s="232">
        <v>54</v>
      </c>
      <c r="V142" s="234"/>
      <c r="W142" s="235"/>
    </row>
    <row r="143" spans="1:23" s="228" customFormat="1">
      <c r="A143" s="224" t="s">
        <v>338</v>
      </c>
      <c r="B143" s="225" t="s">
        <v>411</v>
      </c>
      <c r="C143" s="226">
        <v>1</v>
      </c>
      <c r="D143" s="227" t="s">
        <v>303</v>
      </c>
      <c r="E143" s="228" t="s">
        <v>208</v>
      </c>
      <c r="F143" s="226">
        <v>3</v>
      </c>
      <c r="G143" s="229" t="s">
        <v>101</v>
      </c>
      <c r="H143" s="226">
        <v>5</v>
      </c>
      <c r="I143" s="226">
        <v>19</v>
      </c>
      <c r="J143" s="226">
        <f t="shared" ref="J143:J155" si="34">I143-H143+1</f>
        <v>15</v>
      </c>
      <c r="K143" s="226">
        <v>30</v>
      </c>
      <c r="L143" s="226"/>
      <c r="M143" s="230"/>
      <c r="N143" s="231"/>
      <c r="P143" s="232">
        <f t="shared" si="32"/>
        <v>30</v>
      </c>
      <c r="Q143" s="233"/>
      <c r="R143" s="231">
        <f t="shared" si="33"/>
        <v>30</v>
      </c>
      <c r="S143" s="232"/>
      <c r="T143" s="232"/>
      <c r="U143" s="232">
        <v>54</v>
      </c>
      <c r="V143" s="234"/>
      <c r="W143" s="235"/>
    </row>
    <row r="144" spans="1:23" s="228" customFormat="1">
      <c r="A144" s="224" t="s">
        <v>338</v>
      </c>
      <c r="B144" s="225" t="s">
        <v>411</v>
      </c>
      <c r="C144" s="226">
        <v>1</v>
      </c>
      <c r="D144" s="227" t="s">
        <v>278</v>
      </c>
      <c r="E144" s="228" t="s">
        <v>297</v>
      </c>
      <c r="F144" s="226">
        <v>3</v>
      </c>
      <c r="G144" s="229" t="s">
        <v>107</v>
      </c>
      <c r="H144" s="226">
        <v>5</v>
      </c>
      <c r="I144" s="226">
        <v>19</v>
      </c>
      <c r="J144" s="226">
        <f t="shared" si="34"/>
        <v>15</v>
      </c>
      <c r="K144" s="226">
        <v>30</v>
      </c>
      <c r="L144" s="226"/>
      <c r="M144" s="230"/>
      <c r="N144" s="231"/>
      <c r="P144" s="232">
        <f t="shared" si="32"/>
        <v>30</v>
      </c>
      <c r="Q144" s="233"/>
      <c r="R144" s="231">
        <f t="shared" si="33"/>
        <v>30</v>
      </c>
      <c r="S144" s="232"/>
      <c r="T144" s="232"/>
      <c r="U144" s="232">
        <v>54</v>
      </c>
      <c r="V144" s="234"/>
      <c r="W144" s="235"/>
    </row>
    <row r="145" spans="1:23" s="228" customFormat="1">
      <c r="A145" s="224" t="s">
        <v>338</v>
      </c>
      <c r="B145" s="225" t="s">
        <v>204</v>
      </c>
      <c r="C145" s="226">
        <v>1</v>
      </c>
      <c r="D145" s="227" t="s">
        <v>334</v>
      </c>
      <c r="E145" s="228" t="s">
        <v>332</v>
      </c>
      <c r="F145" s="226">
        <v>5</v>
      </c>
      <c r="G145" s="229" t="s">
        <v>335</v>
      </c>
      <c r="H145" s="226">
        <v>1</v>
      </c>
      <c r="I145" s="226">
        <v>15</v>
      </c>
      <c r="J145" s="226">
        <f t="shared" si="34"/>
        <v>15</v>
      </c>
      <c r="K145" s="226"/>
      <c r="L145" s="226"/>
      <c r="M145" s="230"/>
      <c r="N145" s="231"/>
      <c r="P145" s="232"/>
      <c r="Q145" s="233"/>
      <c r="R145" s="231"/>
      <c r="S145" s="232"/>
      <c r="T145" s="232"/>
      <c r="U145" s="232"/>
      <c r="V145" s="234"/>
      <c r="W145" s="235"/>
    </row>
    <row r="146" spans="1:23" s="228" customFormat="1">
      <c r="A146" s="224" t="s">
        <v>338</v>
      </c>
      <c r="B146" s="225" t="s">
        <v>204</v>
      </c>
      <c r="C146" s="226">
        <v>1</v>
      </c>
      <c r="D146" s="227" t="s">
        <v>254</v>
      </c>
      <c r="E146" s="40" t="s">
        <v>425</v>
      </c>
      <c r="F146" s="39">
        <v>5</v>
      </c>
      <c r="G146" s="229">
        <v>1</v>
      </c>
      <c r="H146" s="226">
        <v>1</v>
      </c>
      <c r="I146" s="226">
        <v>15</v>
      </c>
      <c r="J146" s="226">
        <f t="shared" si="34"/>
        <v>15</v>
      </c>
      <c r="K146" s="226"/>
      <c r="L146" s="226"/>
      <c r="M146" s="230"/>
      <c r="N146" s="231"/>
      <c r="P146" s="232"/>
      <c r="Q146" s="233"/>
      <c r="R146" s="231"/>
      <c r="S146" s="232"/>
      <c r="T146" s="232"/>
      <c r="U146" s="232"/>
      <c r="V146" s="234"/>
      <c r="W146" s="235"/>
    </row>
    <row r="147" spans="1:23" s="228" customFormat="1">
      <c r="A147" s="224" t="s">
        <v>338</v>
      </c>
      <c r="B147" s="225" t="s">
        <v>412</v>
      </c>
      <c r="C147" s="226">
        <v>1</v>
      </c>
      <c r="D147" s="227"/>
      <c r="E147" s="40" t="s">
        <v>425</v>
      </c>
      <c r="F147" s="39">
        <v>6</v>
      </c>
      <c r="G147" s="229">
        <v>9</v>
      </c>
      <c r="H147" s="226">
        <v>5</v>
      </c>
      <c r="I147" s="226">
        <v>19</v>
      </c>
      <c r="J147" s="226">
        <f t="shared" si="34"/>
        <v>15</v>
      </c>
      <c r="K147" s="226">
        <v>45</v>
      </c>
      <c r="L147" s="226"/>
      <c r="M147" s="230"/>
      <c r="N147" s="231"/>
      <c r="P147" s="232">
        <f>IF(J147=0,0,K147)</f>
        <v>45</v>
      </c>
      <c r="Q147" s="233"/>
      <c r="R147" s="231">
        <f>O147+P147+Q147</f>
        <v>45</v>
      </c>
      <c r="S147" s="232"/>
      <c r="T147" s="232"/>
      <c r="U147" s="232">
        <v>54</v>
      </c>
      <c r="V147" s="234"/>
      <c r="W147" s="235"/>
    </row>
    <row r="148" spans="1:23" s="228" customFormat="1">
      <c r="A148" s="224" t="s">
        <v>338</v>
      </c>
      <c r="B148" s="225" t="s">
        <v>412</v>
      </c>
      <c r="C148" s="226">
        <v>1</v>
      </c>
      <c r="D148" s="227" t="s">
        <v>277</v>
      </c>
      <c r="E148" s="40" t="s">
        <v>222</v>
      </c>
      <c r="F148" s="39">
        <v>6</v>
      </c>
      <c r="G148" s="229" t="s">
        <v>286</v>
      </c>
      <c r="H148" s="226">
        <v>5</v>
      </c>
      <c r="I148" s="226">
        <v>19</v>
      </c>
      <c r="J148" s="226">
        <f>I148-H148+1</f>
        <v>15</v>
      </c>
      <c r="K148" s="226">
        <v>45</v>
      </c>
      <c r="L148" s="226"/>
      <c r="M148" s="230"/>
      <c r="N148" s="231"/>
      <c r="P148" s="232">
        <f>IF(J148=0,0,K148)</f>
        <v>45</v>
      </c>
      <c r="Q148" s="233"/>
      <c r="R148" s="231">
        <f>O148+P148+Q148</f>
        <v>45</v>
      </c>
      <c r="S148" s="232"/>
      <c r="T148" s="232"/>
      <c r="U148" s="232">
        <v>54</v>
      </c>
      <c r="V148" s="234"/>
      <c r="W148" s="235"/>
    </row>
    <row r="149" spans="1:23" s="14" customFormat="1">
      <c r="A149" s="123" t="s">
        <v>421</v>
      </c>
      <c r="B149" s="8" t="s">
        <v>402</v>
      </c>
      <c r="C149" s="9">
        <v>1</v>
      </c>
      <c r="D149" s="10"/>
      <c r="E149" s="14" t="s">
        <v>425</v>
      </c>
      <c r="F149" s="9">
        <v>2</v>
      </c>
      <c r="G149" s="11">
        <v>9</v>
      </c>
      <c r="H149" s="9">
        <v>5</v>
      </c>
      <c r="I149" s="9">
        <v>19</v>
      </c>
      <c r="J149" s="9">
        <f>I149-H149+1</f>
        <v>15</v>
      </c>
      <c r="K149" s="9">
        <v>45</v>
      </c>
      <c r="L149" s="9"/>
      <c r="M149" s="12"/>
      <c r="N149" s="13"/>
      <c r="P149" s="15">
        <f t="shared" ref="P149:P155" si="35">IF(J149=0,0,K149)</f>
        <v>45</v>
      </c>
      <c r="Q149" s="16"/>
      <c r="R149" s="13">
        <f t="shared" ref="R149:R155" si="36">O149+P149+Q149</f>
        <v>45</v>
      </c>
      <c r="S149" s="15"/>
      <c r="T149" s="15"/>
      <c r="U149" s="15">
        <v>54</v>
      </c>
      <c r="V149" s="202"/>
      <c r="W149" s="203"/>
    </row>
    <row r="150" spans="1:23" s="14" customFormat="1">
      <c r="A150" s="123" t="s">
        <v>421</v>
      </c>
      <c r="B150" s="8" t="s">
        <v>402</v>
      </c>
      <c r="C150" s="9">
        <v>1</v>
      </c>
      <c r="D150" s="10" t="s">
        <v>432</v>
      </c>
      <c r="E150" s="14" t="s">
        <v>222</v>
      </c>
      <c r="F150" s="9">
        <v>2</v>
      </c>
      <c r="G150" s="11" t="s">
        <v>286</v>
      </c>
      <c r="H150" s="9">
        <v>5</v>
      </c>
      <c r="I150" s="9">
        <v>19</v>
      </c>
      <c r="J150" s="9">
        <f>I150-H150+1</f>
        <v>15</v>
      </c>
      <c r="K150" s="9">
        <v>45</v>
      </c>
      <c r="L150" s="9"/>
      <c r="M150" s="12"/>
      <c r="N150" s="13"/>
      <c r="P150" s="15">
        <f t="shared" si="35"/>
        <v>45</v>
      </c>
      <c r="Q150" s="16"/>
      <c r="R150" s="13">
        <f t="shared" si="36"/>
        <v>45</v>
      </c>
      <c r="S150" s="15"/>
      <c r="T150" s="15"/>
      <c r="U150" s="15">
        <v>54</v>
      </c>
      <c r="V150" s="202"/>
      <c r="W150" s="203"/>
    </row>
    <row r="151" spans="1:23" s="14" customFormat="1">
      <c r="A151" s="201" t="s">
        <v>421</v>
      </c>
      <c r="B151" s="8" t="s">
        <v>404</v>
      </c>
      <c r="C151" s="9">
        <v>1</v>
      </c>
      <c r="D151" s="10"/>
      <c r="E151" s="14" t="s">
        <v>425</v>
      </c>
      <c r="F151" s="9">
        <v>3</v>
      </c>
      <c r="G151" s="11">
        <v>9</v>
      </c>
      <c r="H151" s="9">
        <v>5</v>
      </c>
      <c r="I151" s="9">
        <v>19</v>
      </c>
      <c r="J151" s="9">
        <f>I151-H151+1</f>
        <v>15</v>
      </c>
      <c r="K151" s="9">
        <v>45</v>
      </c>
      <c r="L151" s="9"/>
      <c r="M151" s="12"/>
      <c r="N151" s="13"/>
      <c r="P151" s="15">
        <f t="shared" si="35"/>
        <v>45</v>
      </c>
      <c r="Q151" s="16"/>
      <c r="R151" s="13">
        <f t="shared" si="36"/>
        <v>45</v>
      </c>
      <c r="S151" s="15"/>
      <c r="T151" s="15"/>
      <c r="U151" s="15">
        <v>54</v>
      </c>
      <c r="V151" s="202"/>
      <c r="W151" s="203"/>
    </row>
    <row r="152" spans="1:23" s="121" customFormat="1">
      <c r="A152" s="123" t="s">
        <v>421</v>
      </c>
      <c r="B152" s="124" t="s">
        <v>404</v>
      </c>
      <c r="C152" s="125">
        <v>1</v>
      </c>
      <c r="D152" s="126" t="s">
        <v>430</v>
      </c>
      <c r="E152" s="121" t="s">
        <v>222</v>
      </c>
      <c r="F152" s="125">
        <v>3</v>
      </c>
      <c r="G152" s="127" t="s">
        <v>286</v>
      </c>
      <c r="H152" s="125">
        <v>5</v>
      </c>
      <c r="I152" s="125">
        <v>19</v>
      </c>
      <c r="J152" s="125">
        <f>I152-H152+1</f>
        <v>15</v>
      </c>
      <c r="K152" s="125">
        <v>45</v>
      </c>
      <c r="L152" s="125"/>
      <c r="M152" s="128"/>
      <c r="N152" s="129"/>
      <c r="P152" s="118">
        <f t="shared" si="35"/>
        <v>45</v>
      </c>
      <c r="Q152" s="130"/>
      <c r="R152" s="129">
        <f t="shared" si="36"/>
        <v>45</v>
      </c>
      <c r="S152" s="118"/>
      <c r="T152" s="118"/>
      <c r="U152" s="118">
        <v>54</v>
      </c>
      <c r="V152" s="119"/>
      <c r="W152" s="120"/>
    </row>
    <row r="153" spans="1:23" s="121" customFormat="1">
      <c r="A153" s="123" t="s">
        <v>421</v>
      </c>
      <c r="B153" s="124" t="s">
        <v>404</v>
      </c>
      <c r="C153" s="125">
        <v>1</v>
      </c>
      <c r="D153" s="126" t="s">
        <v>430</v>
      </c>
      <c r="E153" s="121" t="s">
        <v>208</v>
      </c>
      <c r="F153" s="125">
        <v>5</v>
      </c>
      <c r="G153" s="127" t="s">
        <v>71</v>
      </c>
      <c r="H153" s="125">
        <v>5</v>
      </c>
      <c r="I153" s="125">
        <v>19</v>
      </c>
      <c r="J153" s="125">
        <f t="shared" si="34"/>
        <v>15</v>
      </c>
      <c r="K153" s="125">
        <v>30</v>
      </c>
      <c r="L153" s="125"/>
      <c r="M153" s="128"/>
      <c r="N153" s="129"/>
      <c r="P153" s="118">
        <f t="shared" si="35"/>
        <v>30</v>
      </c>
      <c r="Q153" s="130"/>
      <c r="R153" s="129">
        <f t="shared" si="36"/>
        <v>30</v>
      </c>
      <c r="S153" s="118"/>
      <c r="T153" s="118"/>
      <c r="U153" s="118">
        <v>54</v>
      </c>
      <c r="V153" s="119"/>
      <c r="W153" s="120"/>
    </row>
    <row r="154" spans="1:23" s="121" customFormat="1">
      <c r="A154" s="123" t="s">
        <v>421</v>
      </c>
      <c r="B154" s="124" t="s">
        <v>404</v>
      </c>
      <c r="C154" s="125">
        <v>1</v>
      </c>
      <c r="D154" s="126" t="s">
        <v>256</v>
      </c>
      <c r="E154" s="126" t="s">
        <v>297</v>
      </c>
      <c r="F154" s="125">
        <v>5</v>
      </c>
      <c r="G154" s="127" t="s">
        <v>73</v>
      </c>
      <c r="H154" s="125">
        <v>5</v>
      </c>
      <c r="I154" s="125">
        <v>19</v>
      </c>
      <c r="J154" s="125">
        <f t="shared" si="34"/>
        <v>15</v>
      </c>
      <c r="K154" s="125">
        <v>30</v>
      </c>
      <c r="L154" s="125"/>
      <c r="M154" s="128"/>
      <c r="N154" s="129"/>
      <c r="P154" s="118">
        <f t="shared" si="35"/>
        <v>30</v>
      </c>
      <c r="Q154" s="130"/>
      <c r="R154" s="129">
        <f t="shared" si="36"/>
        <v>30</v>
      </c>
      <c r="S154" s="118"/>
      <c r="T154" s="118"/>
      <c r="U154" s="118">
        <v>54</v>
      </c>
      <c r="V154" s="119"/>
      <c r="W154" s="120"/>
    </row>
    <row r="155" spans="1:23" s="121" customFormat="1">
      <c r="A155" s="123" t="s">
        <v>421</v>
      </c>
      <c r="B155" s="124" t="s">
        <v>412</v>
      </c>
      <c r="C155" s="125">
        <v>1</v>
      </c>
      <c r="D155" s="126" t="s">
        <v>256</v>
      </c>
      <c r="E155" s="126" t="s">
        <v>297</v>
      </c>
      <c r="F155" s="125">
        <v>5</v>
      </c>
      <c r="G155" s="127" t="s">
        <v>107</v>
      </c>
      <c r="H155" s="125">
        <v>5</v>
      </c>
      <c r="I155" s="125">
        <v>19</v>
      </c>
      <c r="J155" s="125">
        <f t="shared" si="34"/>
        <v>15</v>
      </c>
      <c r="K155" s="125">
        <v>30</v>
      </c>
      <c r="L155" s="125"/>
      <c r="M155" s="128"/>
      <c r="N155" s="129"/>
      <c r="P155" s="118">
        <f t="shared" si="35"/>
        <v>30</v>
      </c>
      <c r="Q155" s="130"/>
      <c r="R155" s="129">
        <f t="shared" si="36"/>
        <v>30</v>
      </c>
      <c r="S155" s="118"/>
      <c r="T155" s="118"/>
      <c r="U155" s="118">
        <v>54</v>
      </c>
      <c r="V155" s="119"/>
      <c r="W155" s="120"/>
    </row>
    <row r="156" spans="1:23" s="121" customFormat="1">
      <c r="A156" s="123" t="s">
        <v>421</v>
      </c>
      <c r="B156" s="124" t="s">
        <v>412</v>
      </c>
      <c r="C156" s="125">
        <v>1</v>
      </c>
      <c r="D156" s="126" t="s">
        <v>318</v>
      </c>
      <c r="E156" s="121" t="s">
        <v>208</v>
      </c>
      <c r="F156" s="125">
        <v>5</v>
      </c>
      <c r="G156" s="127" t="s">
        <v>287</v>
      </c>
      <c r="H156" s="125">
        <v>5</v>
      </c>
      <c r="I156" s="125">
        <v>19</v>
      </c>
      <c r="J156" s="125">
        <f>I156-H156+1</f>
        <v>15</v>
      </c>
      <c r="K156" s="125">
        <v>30</v>
      </c>
      <c r="L156" s="125"/>
      <c r="M156" s="128"/>
      <c r="N156" s="129"/>
      <c r="P156" s="118">
        <f>IF(J156=0,0,K156)</f>
        <v>30</v>
      </c>
      <c r="Q156" s="130"/>
      <c r="R156" s="129">
        <f>O156+P156+Q156</f>
        <v>30</v>
      </c>
      <c r="S156" s="118"/>
      <c r="T156" s="118"/>
      <c r="U156" s="118">
        <v>54</v>
      </c>
      <c r="V156" s="119"/>
      <c r="W156" s="120"/>
    </row>
    <row r="157" spans="1:23" s="121" customFormat="1">
      <c r="A157" s="174" t="s">
        <v>291</v>
      </c>
      <c r="B157" s="175" t="s">
        <v>133</v>
      </c>
      <c r="C157" s="176">
        <v>1</v>
      </c>
      <c r="D157" s="177" t="s">
        <v>252</v>
      </c>
      <c r="E157" s="181" t="s">
        <v>186</v>
      </c>
      <c r="F157" s="176">
        <v>6</v>
      </c>
      <c r="G157" s="178" t="s">
        <v>94</v>
      </c>
      <c r="H157" s="176">
        <v>6</v>
      </c>
      <c r="I157" s="176">
        <v>14</v>
      </c>
      <c r="J157" s="176">
        <f>I157-H157+1</f>
        <v>9</v>
      </c>
      <c r="K157" s="176">
        <v>45</v>
      </c>
      <c r="L157" s="176"/>
      <c r="M157" s="179"/>
      <c r="N157" s="180"/>
      <c r="O157" s="181"/>
      <c r="P157" s="182">
        <f t="shared" ref="P157:P174" si="37">IF(J157=0,0,K157)</f>
        <v>45</v>
      </c>
      <c r="Q157" s="183"/>
      <c r="R157" s="180">
        <f>O157+P157+Q157</f>
        <v>45</v>
      </c>
      <c r="S157" s="118"/>
      <c r="T157" s="118"/>
      <c r="U157" s="118">
        <v>54</v>
      </c>
      <c r="V157" s="119"/>
      <c r="W157" s="120"/>
    </row>
    <row r="158" spans="1:23" s="121" customFormat="1">
      <c r="A158" s="174" t="s">
        <v>291</v>
      </c>
      <c r="B158" s="175" t="s">
        <v>427</v>
      </c>
      <c r="C158" s="176">
        <v>1</v>
      </c>
      <c r="D158" s="177" t="s">
        <v>276</v>
      </c>
      <c r="E158" s="181" t="s">
        <v>425</v>
      </c>
      <c r="F158" s="176">
        <v>6</v>
      </c>
      <c r="G158" s="178">
        <v>6</v>
      </c>
      <c r="H158" s="176">
        <v>6</v>
      </c>
      <c r="I158" s="176">
        <v>15</v>
      </c>
      <c r="J158" s="176">
        <v>10</v>
      </c>
      <c r="K158" s="176"/>
      <c r="L158" s="176"/>
      <c r="M158" s="179"/>
      <c r="N158" s="180"/>
      <c r="O158" s="181"/>
      <c r="P158" s="182"/>
      <c r="Q158" s="183"/>
      <c r="R158" s="180"/>
      <c r="S158" s="118"/>
      <c r="T158" s="118"/>
      <c r="U158" s="118"/>
      <c r="V158" s="119"/>
      <c r="W158" s="120"/>
    </row>
    <row r="159" spans="1:23" s="121" customFormat="1">
      <c r="A159" s="123" t="s">
        <v>289</v>
      </c>
      <c r="B159" s="124" t="s">
        <v>134</v>
      </c>
      <c r="C159" s="125">
        <v>1</v>
      </c>
      <c r="D159" s="126" t="s">
        <v>252</v>
      </c>
      <c r="E159" s="121" t="s">
        <v>186</v>
      </c>
      <c r="F159" s="125">
        <v>5</v>
      </c>
      <c r="G159" s="127" t="s">
        <v>94</v>
      </c>
      <c r="H159" s="125">
        <v>6</v>
      </c>
      <c r="I159" s="125">
        <v>14</v>
      </c>
      <c r="J159" s="125">
        <f t="shared" ref="J159:J166" si="38">I159-H159+1</f>
        <v>9</v>
      </c>
      <c r="K159" s="125">
        <v>45</v>
      </c>
      <c r="L159" s="125"/>
      <c r="M159" s="128"/>
      <c r="N159" s="129"/>
      <c r="P159" s="118">
        <f t="shared" si="37"/>
        <v>45</v>
      </c>
      <c r="Q159" s="130"/>
      <c r="R159" s="129">
        <f>O159+P159+Q159</f>
        <v>45</v>
      </c>
      <c r="S159" s="118"/>
      <c r="T159" s="118"/>
      <c r="U159" s="118">
        <v>54</v>
      </c>
      <c r="V159" s="119"/>
      <c r="W159" s="120"/>
    </row>
    <row r="160" spans="1:23" s="121" customFormat="1">
      <c r="A160" s="123" t="s">
        <v>289</v>
      </c>
      <c r="B160" s="124" t="s">
        <v>134</v>
      </c>
      <c r="C160" s="125">
        <v>1</v>
      </c>
      <c r="D160" s="126" t="s">
        <v>268</v>
      </c>
      <c r="E160" s="121" t="s">
        <v>425</v>
      </c>
      <c r="F160" s="125">
        <v>5</v>
      </c>
      <c r="G160" s="127">
        <v>6</v>
      </c>
      <c r="H160" s="125">
        <v>1</v>
      </c>
      <c r="I160" s="125">
        <v>15</v>
      </c>
      <c r="J160" s="125">
        <f t="shared" si="38"/>
        <v>15</v>
      </c>
      <c r="K160" s="125"/>
      <c r="L160" s="125"/>
      <c r="M160" s="128"/>
      <c r="N160" s="129"/>
      <c r="P160" s="118"/>
      <c r="Q160" s="130"/>
      <c r="R160" s="129"/>
      <c r="S160" s="118"/>
      <c r="T160" s="118"/>
      <c r="U160" s="118"/>
      <c r="V160" s="119"/>
      <c r="W160" s="120"/>
    </row>
    <row r="161" spans="1:24" s="121" customFormat="1">
      <c r="A161" s="123" t="s">
        <v>289</v>
      </c>
      <c r="B161" s="124" t="s">
        <v>137</v>
      </c>
      <c r="C161" s="125">
        <v>1</v>
      </c>
      <c r="D161" s="126" t="s">
        <v>253</v>
      </c>
      <c r="E161" s="121" t="s">
        <v>186</v>
      </c>
      <c r="F161" s="125" t="s">
        <v>76</v>
      </c>
      <c r="G161" s="127" t="s">
        <v>285</v>
      </c>
      <c r="H161" s="125">
        <v>6</v>
      </c>
      <c r="I161" s="125">
        <v>13</v>
      </c>
      <c r="J161" s="125">
        <f t="shared" si="38"/>
        <v>8</v>
      </c>
      <c r="K161" s="125">
        <v>45</v>
      </c>
      <c r="L161" s="125"/>
      <c r="M161" s="128"/>
      <c r="N161" s="129"/>
      <c r="P161" s="118">
        <f t="shared" si="37"/>
        <v>45</v>
      </c>
      <c r="Q161" s="130"/>
      <c r="R161" s="129">
        <f t="shared" ref="R161:R166" si="39">O161+P161+Q161</f>
        <v>45</v>
      </c>
      <c r="S161" s="118"/>
      <c r="T161" s="118"/>
      <c r="U161" s="118">
        <v>54</v>
      </c>
      <c r="V161" s="119"/>
      <c r="W161" s="120"/>
    </row>
    <row r="162" spans="1:24" s="121" customFormat="1">
      <c r="A162" s="123" t="s">
        <v>289</v>
      </c>
      <c r="B162" s="124" t="s">
        <v>168</v>
      </c>
      <c r="C162" s="125">
        <v>1</v>
      </c>
      <c r="D162" s="126" t="s">
        <v>252</v>
      </c>
      <c r="E162" s="121" t="s">
        <v>225</v>
      </c>
      <c r="F162" s="125">
        <v>3</v>
      </c>
      <c r="G162" s="127" t="s">
        <v>286</v>
      </c>
      <c r="H162" s="125">
        <v>1</v>
      </c>
      <c r="I162" s="125">
        <v>10</v>
      </c>
      <c r="J162" s="125">
        <f t="shared" si="38"/>
        <v>10</v>
      </c>
      <c r="K162" s="125">
        <v>30</v>
      </c>
      <c r="L162" s="125"/>
      <c r="M162" s="128"/>
      <c r="N162" s="129"/>
      <c r="P162" s="118">
        <f t="shared" si="37"/>
        <v>30</v>
      </c>
      <c r="Q162" s="130"/>
      <c r="R162" s="129">
        <f t="shared" si="39"/>
        <v>30</v>
      </c>
      <c r="S162" s="118"/>
      <c r="T162" s="118"/>
      <c r="U162" s="118">
        <v>54</v>
      </c>
      <c r="V162" s="119"/>
      <c r="W162" s="120"/>
    </row>
    <row r="163" spans="1:24" s="121" customFormat="1">
      <c r="A163" s="123" t="s">
        <v>289</v>
      </c>
      <c r="B163" s="124" t="s">
        <v>138</v>
      </c>
      <c r="C163" s="125">
        <v>1</v>
      </c>
      <c r="D163" s="126" t="s">
        <v>253</v>
      </c>
      <c r="E163" s="121" t="s">
        <v>186</v>
      </c>
      <c r="F163" s="125">
        <v>6</v>
      </c>
      <c r="G163" s="127" t="s">
        <v>74</v>
      </c>
      <c r="H163" s="125">
        <v>1</v>
      </c>
      <c r="I163" s="125">
        <v>15</v>
      </c>
      <c r="J163" s="125">
        <f t="shared" si="38"/>
        <v>15</v>
      </c>
      <c r="K163" s="125">
        <v>45</v>
      </c>
      <c r="L163" s="125"/>
      <c r="M163" s="128"/>
      <c r="N163" s="129"/>
      <c r="P163" s="118">
        <f t="shared" si="37"/>
        <v>45</v>
      </c>
      <c r="Q163" s="130"/>
      <c r="R163" s="129">
        <f t="shared" si="39"/>
        <v>45</v>
      </c>
      <c r="S163" s="118"/>
      <c r="T163" s="118"/>
      <c r="U163" s="118">
        <v>54</v>
      </c>
      <c r="V163" s="119"/>
      <c r="W163" s="120"/>
    </row>
    <row r="164" spans="1:24" s="121" customFormat="1">
      <c r="A164" s="123" t="s">
        <v>289</v>
      </c>
      <c r="B164" s="124" t="s">
        <v>139</v>
      </c>
      <c r="C164" s="125">
        <v>1</v>
      </c>
      <c r="D164" s="126" t="s">
        <v>253</v>
      </c>
      <c r="E164" s="121" t="s">
        <v>186</v>
      </c>
      <c r="F164" s="125">
        <v>6</v>
      </c>
      <c r="G164" s="127" t="s">
        <v>82</v>
      </c>
      <c r="H164" s="125">
        <v>1</v>
      </c>
      <c r="I164" s="125">
        <v>15</v>
      </c>
      <c r="J164" s="125">
        <f t="shared" si="38"/>
        <v>15</v>
      </c>
      <c r="K164" s="125">
        <v>45</v>
      </c>
      <c r="L164" s="125"/>
      <c r="M164" s="128"/>
      <c r="N164" s="129"/>
      <c r="P164" s="118">
        <f t="shared" si="37"/>
        <v>45</v>
      </c>
      <c r="Q164" s="130"/>
      <c r="R164" s="129">
        <f t="shared" si="39"/>
        <v>45</v>
      </c>
      <c r="S164" s="118"/>
      <c r="T164" s="118"/>
      <c r="U164" s="118">
        <v>54</v>
      </c>
      <c r="V164" s="119"/>
      <c r="W164" s="120"/>
    </row>
    <row r="165" spans="1:24" s="121" customFormat="1">
      <c r="A165" s="174" t="s">
        <v>290</v>
      </c>
      <c r="B165" s="175" t="s">
        <v>175</v>
      </c>
      <c r="C165" s="176">
        <v>1</v>
      </c>
      <c r="D165" s="177" t="s">
        <v>255</v>
      </c>
      <c r="E165" s="181" t="s">
        <v>240</v>
      </c>
      <c r="F165" s="176">
        <v>2</v>
      </c>
      <c r="G165" s="178" t="s">
        <v>74</v>
      </c>
      <c r="H165" s="176">
        <v>1</v>
      </c>
      <c r="I165" s="176">
        <v>10</v>
      </c>
      <c r="J165" s="176">
        <f t="shared" si="38"/>
        <v>10</v>
      </c>
      <c r="K165" s="176"/>
      <c r="L165" s="176">
        <v>30</v>
      </c>
      <c r="M165" s="179"/>
      <c r="N165" s="180"/>
      <c r="O165" s="181"/>
      <c r="P165" s="182"/>
      <c r="Q165" s="183">
        <f>IF(J165=0,0,L165/1.5)</f>
        <v>20</v>
      </c>
      <c r="R165" s="180">
        <f t="shared" si="39"/>
        <v>20</v>
      </c>
      <c r="S165" s="118"/>
      <c r="T165" s="118"/>
      <c r="U165" s="118">
        <v>54</v>
      </c>
      <c r="V165" s="119"/>
      <c r="W165" s="120"/>
    </row>
    <row r="166" spans="1:24" s="121" customFormat="1">
      <c r="A166" s="174" t="s">
        <v>290</v>
      </c>
      <c r="B166" s="175" t="s">
        <v>176</v>
      </c>
      <c r="C166" s="176">
        <v>1</v>
      </c>
      <c r="D166" s="177" t="s">
        <v>255</v>
      </c>
      <c r="E166" s="181" t="s">
        <v>240</v>
      </c>
      <c r="F166" s="176">
        <v>2</v>
      </c>
      <c r="G166" s="178" t="s">
        <v>82</v>
      </c>
      <c r="H166" s="176">
        <v>1</v>
      </c>
      <c r="I166" s="176">
        <v>10</v>
      </c>
      <c r="J166" s="176">
        <f t="shared" si="38"/>
        <v>10</v>
      </c>
      <c r="K166" s="176"/>
      <c r="L166" s="176">
        <v>30</v>
      </c>
      <c r="M166" s="179"/>
      <c r="N166" s="180"/>
      <c r="O166" s="181"/>
      <c r="P166" s="182"/>
      <c r="Q166" s="183">
        <f>IF(J166=0,0,L166/1.5)</f>
        <v>20</v>
      </c>
      <c r="R166" s="180">
        <f t="shared" si="39"/>
        <v>20</v>
      </c>
      <c r="S166" s="118"/>
      <c r="T166" s="118"/>
      <c r="U166" s="118">
        <v>54</v>
      </c>
      <c r="V166" s="119"/>
      <c r="W166" s="120"/>
    </row>
    <row r="167" spans="1:24" s="121" customFormat="1">
      <c r="A167" s="174" t="s">
        <v>290</v>
      </c>
      <c r="B167" s="175" t="s">
        <v>427</v>
      </c>
      <c r="C167" s="176">
        <v>1</v>
      </c>
      <c r="D167" s="177" t="s">
        <v>276</v>
      </c>
      <c r="E167" s="181" t="s">
        <v>425</v>
      </c>
      <c r="F167" s="176">
        <v>3</v>
      </c>
      <c r="G167" s="178">
        <v>9</v>
      </c>
      <c r="H167" s="176">
        <v>1</v>
      </c>
      <c r="I167" s="176">
        <v>5</v>
      </c>
      <c r="J167" s="176">
        <v>5</v>
      </c>
      <c r="K167" s="176"/>
      <c r="L167" s="176"/>
      <c r="M167" s="179"/>
      <c r="N167" s="180"/>
      <c r="O167" s="181"/>
      <c r="P167" s="182"/>
      <c r="Q167" s="183"/>
      <c r="R167" s="180"/>
      <c r="S167" s="118"/>
      <c r="T167" s="118"/>
      <c r="U167" s="118"/>
      <c r="V167" s="119"/>
      <c r="W167" s="120"/>
    </row>
    <row r="168" spans="1:24" s="121" customFormat="1">
      <c r="A168" s="174" t="s">
        <v>290</v>
      </c>
      <c r="B168" s="175" t="s">
        <v>133</v>
      </c>
      <c r="C168" s="176">
        <v>1</v>
      </c>
      <c r="D168" s="177" t="s">
        <v>254</v>
      </c>
      <c r="E168" s="181" t="s">
        <v>188</v>
      </c>
      <c r="F168" s="176">
        <v>3</v>
      </c>
      <c r="G168" s="178" t="s">
        <v>286</v>
      </c>
      <c r="H168" s="176">
        <v>1</v>
      </c>
      <c r="I168" s="176">
        <v>15</v>
      </c>
      <c r="J168" s="176">
        <f t="shared" ref="J168:J178" si="40">I168-H168+1</f>
        <v>15</v>
      </c>
      <c r="K168" s="176">
        <v>45</v>
      </c>
      <c r="L168" s="176"/>
      <c r="M168" s="179"/>
      <c r="N168" s="180"/>
      <c r="O168" s="181"/>
      <c r="P168" s="182">
        <f t="shared" si="37"/>
        <v>45</v>
      </c>
      <c r="Q168" s="183"/>
      <c r="R168" s="180">
        <f>O168+P168+Q168</f>
        <v>45</v>
      </c>
      <c r="S168" s="118"/>
      <c r="T168" s="118"/>
      <c r="U168" s="118">
        <v>54</v>
      </c>
      <c r="V168" s="119"/>
      <c r="W168" s="120"/>
    </row>
    <row r="169" spans="1:24" s="121" customFormat="1">
      <c r="A169" s="174" t="s">
        <v>290</v>
      </c>
      <c r="B169" s="175" t="s">
        <v>134</v>
      </c>
      <c r="C169" s="176">
        <v>1</v>
      </c>
      <c r="D169" s="177" t="s">
        <v>254</v>
      </c>
      <c r="E169" s="181" t="s">
        <v>188</v>
      </c>
      <c r="F169" s="176">
        <v>6</v>
      </c>
      <c r="G169" s="178" t="s">
        <v>331</v>
      </c>
      <c r="H169" s="176">
        <v>11</v>
      </c>
      <c r="I169" s="176">
        <v>15</v>
      </c>
      <c r="J169" s="176">
        <f t="shared" si="40"/>
        <v>5</v>
      </c>
      <c r="K169" s="176">
        <v>25</v>
      </c>
      <c r="L169" s="176"/>
      <c r="M169" s="179"/>
      <c r="N169" s="180"/>
      <c r="O169" s="181"/>
      <c r="P169" s="182">
        <f t="shared" si="37"/>
        <v>25</v>
      </c>
      <c r="Q169" s="183"/>
      <c r="R169" s="180">
        <f>O169+P169+Q169</f>
        <v>25</v>
      </c>
      <c r="S169" s="118"/>
      <c r="T169" s="118"/>
      <c r="U169" s="118">
        <v>54</v>
      </c>
      <c r="V169" s="119"/>
      <c r="W169" s="120"/>
    </row>
    <row r="170" spans="1:24" s="121" customFormat="1">
      <c r="A170" s="174" t="s">
        <v>290</v>
      </c>
      <c r="B170" s="175" t="s">
        <v>134</v>
      </c>
      <c r="C170" s="176">
        <v>1</v>
      </c>
      <c r="D170" s="177" t="s">
        <v>254</v>
      </c>
      <c r="E170" s="181" t="s">
        <v>188</v>
      </c>
      <c r="F170" s="176">
        <v>7</v>
      </c>
      <c r="G170" s="178" t="s">
        <v>331</v>
      </c>
      <c r="H170" s="176">
        <v>11</v>
      </c>
      <c r="I170" s="176">
        <v>14</v>
      </c>
      <c r="J170" s="176">
        <f t="shared" si="40"/>
        <v>4</v>
      </c>
      <c r="K170" s="176">
        <v>20</v>
      </c>
      <c r="L170" s="176"/>
      <c r="M170" s="179"/>
      <c r="N170" s="180"/>
      <c r="O170" s="181"/>
      <c r="P170" s="182">
        <f>IF(J170=0,0,K170)</f>
        <v>20</v>
      </c>
      <c r="Q170" s="183"/>
      <c r="R170" s="180">
        <f>O170+P170+Q170</f>
        <v>20</v>
      </c>
      <c r="S170" s="118"/>
      <c r="T170" s="118"/>
      <c r="U170" s="118">
        <v>54</v>
      </c>
      <c r="V170" s="119"/>
      <c r="W170" s="120"/>
    </row>
    <row r="171" spans="1:24" s="121" customFormat="1">
      <c r="A171" s="174" t="s">
        <v>290</v>
      </c>
      <c r="B171" s="175" t="s">
        <v>138</v>
      </c>
      <c r="C171" s="176">
        <v>1</v>
      </c>
      <c r="D171" s="177" t="s">
        <v>255</v>
      </c>
      <c r="E171" s="181" t="s">
        <v>188</v>
      </c>
      <c r="F171" s="176">
        <v>5</v>
      </c>
      <c r="G171" s="178" t="s">
        <v>74</v>
      </c>
      <c r="H171" s="176">
        <v>1</v>
      </c>
      <c r="I171" s="176">
        <v>15</v>
      </c>
      <c r="J171" s="176">
        <f t="shared" si="40"/>
        <v>15</v>
      </c>
      <c r="K171" s="176">
        <v>45</v>
      </c>
      <c r="L171" s="176"/>
      <c r="M171" s="179"/>
      <c r="N171" s="180"/>
      <c r="O171" s="181"/>
      <c r="P171" s="182">
        <f t="shared" si="37"/>
        <v>45</v>
      </c>
      <c r="Q171" s="183"/>
      <c r="R171" s="180">
        <f>O171+P171+Q171</f>
        <v>45</v>
      </c>
      <c r="S171" s="118"/>
      <c r="T171" s="118"/>
      <c r="U171" s="118">
        <v>54</v>
      </c>
      <c r="V171" s="119"/>
      <c r="W171" s="120"/>
    </row>
    <row r="172" spans="1:24" s="14" customFormat="1">
      <c r="A172" s="123" t="s">
        <v>290</v>
      </c>
      <c r="B172" s="124" t="s">
        <v>138</v>
      </c>
      <c r="C172" s="125">
        <v>1</v>
      </c>
      <c r="D172" s="126" t="s">
        <v>263</v>
      </c>
      <c r="E172" s="40" t="s">
        <v>425</v>
      </c>
      <c r="F172" s="125">
        <v>5</v>
      </c>
      <c r="G172" s="127">
        <v>4</v>
      </c>
      <c r="H172" s="125">
        <v>1</v>
      </c>
      <c r="I172" s="125">
        <v>15</v>
      </c>
      <c r="J172" s="125">
        <f t="shared" si="40"/>
        <v>15</v>
      </c>
      <c r="K172" s="125"/>
      <c r="L172" s="125"/>
      <c r="M172" s="128"/>
      <c r="N172" s="129"/>
      <c r="O172" s="121"/>
      <c r="P172" s="118"/>
      <c r="Q172" s="130"/>
      <c r="R172" s="129"/>
      <c r="S172" s="118"/>
      <c r="T172" s="118"/>
      <c r="U172" s="118"/>
      <c r="V172" s="119"/>
      <c r="W172" s="120"/>
      <c r="X172" s="121"/>
    </row>
    <row r="173" spans="1:24" s="121" customFormat="1">
      <c r="A173" s="174" t="s">
        <v>290</v>
      </c>
      <c r="B173" s="175" t="s">
        <v>139</v>
      </c>
      <c r="C173" s="176">
        <v>1</v>
      </c>
      <c r="D173" s="177" t="s">
        <v>255</v>
      </c>
      <c r="E173" s="181" t="s">
        <v>188</v>
      </c>
      <c r="F173" s="176">
        <v>6</v>
      </c>
      <c r="G173" s="178" t="s">
        <v>74</v>
      </c>
      <c r="H173" s="176">
        <v>1</v>
      </c>
      <c r="I173" s="176">
        <v>15</v>
      </c>
      <c r="J173" s="176">
        <f t="shared" si="40"/>
        <v>15</v>
      </c>
      <c r="K173" s="176">
        <v>45</v>
      </c>
      <c r="L173" s="176"/>
      <c r="M173" s="179"/>
      <c r="N173" s="180"/>
      <c r="O173" s="181"/>
      <c r="P173" s="182">
        <f t="shared" si="37"/>
        <v>45</v>
      </c>
      <c r="Q173" s="183"/>
      <c r="R173" s="180">
        <f t="shared" ref="R173:R178" si="41">O173+P173+Q173</f>
        <v>45</v>
      </c>
      <c r="S173" s="118"/>
      <c r="T173" s="118"/>
      <c r="U173" s="118">
        <v>54</v>
      </c>
      <c r="V173" s="119"/>
      <c r="W173" s="120"/>
    </row>
    <row r="174" spans="1:24" s="121" customFormat="1">
      <c r="A174" s="174" t="s">
        <v>290</v>
      </c>
      <c r="B174" s="175" t="s">
        <v>137</v>
      </c>
      <c r="C174" s="176">
        <v>1</v>
      </c>
      <c r="D174" s="177" t="s">
        <v>254</v>
      </c>
      <c r="E174" s="181" t="s">
        <v>188</v>
      </c>
      <c r="F174" s="176" t="s">
        <v>302</v>
      </c>
      <c r="G174" s="178" t="s">
        <v>286</v>
      </c>
      <c r="H174" s="176">
        <v>6</v>
      </c>
      <c r="I174" s="176">
        <v>13</v>
      </c>
      <c r="J174" s="176">
        <f t="shared" si="40"/>
        <v>8</v>
      </c>
      <c r="K174" s="176">
        <v>45</v>
      </c>
      <c r="L174" s="176"/>
      <c r="M174" s="179"/>
      <c r="N174" s="180"/>
      <c r="O174" s="181"/>
      <c r="P174" s="182">
        <f t="shared" si="37"/>
        <v>45</v>
      </c>
      <c r="Q174" s="183"/>
      <c r="R174" s="180">
        <f t="shared" si="41"/>
        <v>45</v>
      </c>
      <c r="S174" s="118"/>
      <c r="T174" s="118"/>
      <c r="U174" s="118">
        <v>54</v>
      </c>
      <c r="V174" s="119"/>
      <c r="W174" s="120"/>
    </row>
    <row r="175" spans="1:24" s="121" customFormat="1">
      <c r="A175" s="184" t="s">
        <v>273</v>
      </c>
      <c r="B175" s="124" t="s">
        <v>192</v>
      </c>
      <c r="C175" s="125">
        <v>1</v>
      </c>
      <c r="D175" s="126" t="s">
        <v>261</v>
      </c>
      <c r="E175" s="126" t="s">
        <v>259</v>
      </c>
      <c r="F175" s="127" t="s">
        <v>76</v>
      </c>
      <c r="G175" s="127" t="s">
        <v>258</v>
      </c>
      <c r="H175" s="125">
        <v>1</v>
      </c>
      <c r="I175" s="125">
        <v>5</v>
      </c>
      <c r="J175" s="125">
        <f t="shared" si="40"/>
        <v>5</v>
      </c>
      <c r="K175" s="125"/>
      <c r="L175" s="125">
        <v>60</v>
      </c>
      <c r="M175" s="128">
        <f>K175/J175</f>
        <v>0</v>
      </c>
      <c r="N175" s="129">
        <f>L175/6</f>
        <v>10</v>
      </c>
      <c r="P175" s="118"/>
      <c r="Q175" s="130">
        <f>IF(J175=0,0,L175/1.5)</f>
        <v>40</v>
      </c>
      <c r="R175" s="129">
        <f t="shared" si="41"/>
        <v>40</v>
      </c>
      <c r="S175" s="118"/>
      <c r="T175" s="118"/>
      <c r="U175" s="118">
        <v>54</v>
      </c>
      <c r="V175" s="119"/>
      <c r="W175" s="120"/>
    </row>
    <row r="176" spans="1:24" s="121" customFormat="1">
      <c r="A176" s="184" t="s">
        <v>273</v>
      </c>
      <c r="B176" s="124" t="s">
        <v>193</v>
      </c>
      <c r="C176" s="125">
        <v>1</v>
      </c>
      <c r="D176" s="126" t="s">
        <v>261</v>
      </c>
      <c r="E176" s="126" t="s">
        <v>259</v>
      </c>
      <c r="F176" s="127" t="s">
        <v>76</v>
      </c>
      <c r="G176" s="127" t="s">
        <v>262</v>
      </c>
      <c r="H176" s="125">
        <v>1</v>
      </c>
      <c r="I176" s="125">
        <v>5</v>
      </c>
      <c r="J176" s="125">
        <f t="shared" si="40"/>
        <v>5</v>
      </c>
      <c r="K176" s="125"/>
      <c r="L176" s="125">
        <v>60</v>
      </c>
      <c r="M176" s="128">
        <f>K176/J176</f>
        <v>0</v>
      </c>
      <c r="N176" s="129">
        <f>L176/6</f>
        <v>10</v>
      </c>
      <c r="P176" s="118"/>
      <c r="Q176" s="130">
        <f>IF(J176=0,0,L176/1.5)</f>
        <v>40</v>
      </c>
      <c r="R176" s="129">
        <f t="shared" si="41"/>
        <v>40</v>
      </c>
      <c r="S176" s="118"/>
      <c r="T176" s="118"/>
      <c r="U176" s="118">
        <v>54</v>
      </c>
      <c r="V176" s="119"/>
      <c r="W176" s="120"/>
    </row>
    <row r="177" spans="1:24" s="121" customFormat="1">
      <c r="A177" s="123" t="s">
        <v>273</v>
      </c>
      <c r="B177" s="124" t="s">
        <v>327</v>
      </c>
      <c r="C177" s="125">
        <v>1</v>
      </c>
      <c r="D177" s="126" t="s">
        <v>276</v>
      </c>
      <c r="E177" s="121" t="s">
        <v>298</v>
      </c>
      <c r="F177" s="125" t="s">
        <v>76</v>
      </c>
      <c r="G177" s="127" t="s">
        <v>258</v>
      </c>
      <c r="H177" s="125">
        <v>6</v>
      </c>
      <c r="I177" s="125">
        <v>10</v>
      </c>
      <c r="J177" s="125">
        <f t="shared" si="40"/>
        <v>5</v>
      </c>
      <c r="K177" s="125"/>
      <c r="L177" s="125">
        <v>60</v>
      </c>
      <c r="M177" s="128"/>
      <c r="N177" s="129"/>
      <c r="P177" s="118"/>
      <c r="Q177" s="130">
        <f>IF(J177=0,0,L177/1.5)</f>
        <v>40</v>
      </c>
      <c r="R177" s="129">
        <f t="shared" si="41"/>
        <v>40</v>
      </c>
      <c r="S177" s="118"/>
      <c r="T177" s="118"/>
      <c r="U177" s="118">
        <v>54</v>
      </c>
      <c r="V177" s="119"/>
      <c r="W177" s="120"/>
    </row>
    <row r="178" spans="1:24" s="121" customFormat="1">
      <c r="A178" s="123" t="s">
        <v>273</v>
      </c>
      <c r="B178" s="124" t="s">
        <v>328</v>
      </c>
      <c r="C178" s="125">
        <v>1</v>
      </c>
      <c r="D178" s="126" t="s">
        <v>276</v>
      </c>
      <c r="E178" s="121" t="s">
        <v>298</v>
      </c>
      <c r="F178" s="125" t="s">
        <v>76</v>
      </c>
      <c r="G178" s="127" t="s">
        <v>262</v>
      </c>
      <c r="H178" s="125">
        <v>6</v>
      </c>
      <c r="I178" s="125">
        <v>10</v>
      </c>
      <c r="J178" s="125">
        <f t="shared" si="40"/>
        <v>5</v>
      </c>
      <c r="K178" s="125"/>
      <c r="L178" s="125">
        <v>60</v>
      </c>
      <c r="M178" s="128"/>
      <c r="N178" s="129"/>
      <c r="P178" s="118"/>
      <c r="Q178" s="130">
        <f>IF(J178=0,0,L178/1.5)</f>
        <v>40</v>
      </c>
      <c r="R178" s="129">
        <f t="shared" si="41"/>
        <v>40</v>
      </c>
      <c r="S178" s="118"/>
      <c r="T178" s="118"/>
      <c r="U178" s="118">
        <v>54</v>
      </c>
      <c r="V178" s="119"/>
      <c r="W178" s="120"/>
    </row>
    <row r="179" spans="1:24" s="121" customFormat="1">
      <c r="A179" s="184" t="s">
        <v>273</v>
      </c>
      <c r="B179" s="124" t="s">
        <v>342</v>
      </c>
      <c r="C179" s="125">
        <v>1</v>
      </c>
      <c r="D179" s="126" t="s">
        <v>261</v>
      </c>
      <c r="E179" s="126" t="s">
        <v>259</v>
      </c>
      <c r="F179" s="127" t="s">
        <v>76</v>
      </c>
      <c r="G179" s="127" t="s">
        <v>258</v>
      </c>
      <c r="H179" s="125">
        <v>11</v>
      </c>
      <c r="I179" s="125">
        <v>15</v>
      </c>
      <c r="J179" s="125">
        <f t="shared" ref="J179:J188" si="42">I179-H179+1</f>
        <v>5</v>
      </c>
      <c r="K179" s="125"/>
      <c r="L179" s="125">
        <v>60</v>
      </c>
      <c r="M179" s="128">
        <f>K179/J179</f>
        <v>0</v>
      </c>
      <c r="N179" s="129">
        <f>L179/6</f>
        <v>10</v>
      </c>
      <c r="P179" s="118"/>
      <c r="Q179" s="130">
        <f t="shared" ref="Q179:Q188" si="43">IF(J179=0,0,L179/1.5)</f>
        <v>40</v>
      </c>
      <c r="R179" s="129">
        <f t="shared" ref="R179:R188" si="44">O179+P179+Q179</f>
        <v>40</v>
      </c>
      <c r="S179" s="118"/>
      <c r="T179" s="118"/>
      <c r="U179" s="118">
        <v>54</v>
      </c>
      <c r="V179" s="119"/>
      <c r="W179" s="120"/>
    </row>
    <row r="180" spans="1:24" s="121" customFormat="1">
      <c r="A180" s="184" t="s">
        <v>273</v>
      </c>
      <c r="B180" s="124" t="s">
        <v>343</v>
      </c>
      <c r="C180" s="125">
        <v>1</v>
      </c>
      <c r="D180" s="126" t="s">
        <v>261</v>
      </c>
      <c r="E180" s="126" t="s">
        <v>259</v>
      </c>
      <c r="F180" s="127" t="s">
        <v>76</v>
      </c>
      <c r="G180" s="127" t="s">
        <v>262</v>
      </c>
      <c r="H180" s="125">
        <v>11</v>
      </c>
      <c r="I180" s="125">
        <v>15</v>
      </c>
      <c r="J180" s="125">
        <f t="shared" si="42"/>
        <v>5</v>
      </c>
      <c r="K180" s="125"/>
      <c r="L180" s="125">
        <v>60</v>
      </c>
      <c r="M180" s="128">
        <f>K180/J180</f>
        <v>0</v>
      </c>
      <c r="N180" s="129">
        <f>L180/6</f>
        <v>10</v>
      </c>
      <c r="P180" s="118"/>
      <c r="Q180" s="130">
        <f t="shared" si="43"/>
        <v>40</v>
      </c>
      <c r="R180" s="129">
        <f t="shared" si="44"/>
        <v>40</v>
      </c>
      <c r="S180" s="118"/>
      <c r="T180" s="118"/>
      <c r="U180" s="118">
        <v>54</v>
      </c>
      <c r="V180" s="119"/>
      <c r="W180" s="120"/>
    </row>
    <row r="181" spans="1:24" s="121" customFormat="1">
      <c r="A181" s="184" t="s">
        <v>273</v>
      </c>
      <c r="B181" s="124" t="s">
        <v>363</v>
      </c>
      <c r="C181" s="125">
        <v>1</v>
      </c>
      <c r="D181" s="126" t="s">
        <v>264</v>
      </c>
      <c r="E181" s="126" t="s">
        <v>350</v>
      </c>
      <c r="F181" s="127">
        <v>2</v>
      </c>
      <c r="G181" s="127" t="s">
        <v>258</v>
      </c>
      <c r="H181" s="125">
        <v>16</v>
      </c>
      <c r="I181" s="125">
        <v>20</v>
      </c>
      <c r="J181" s="125">
        <f t="shared" si="42"/>
        <v>5</v>
      </c>
      <c r="K181" s="125"/>
      <c r="L181" s="125">
        <v>30</v>
      </c>
      <c r="M181" s="128"/>
      <c r="N181" s="129"/>
      <c r="P181" s="118"/>
      <c r="Q181" s="130">
        <f t="shared" si="43"/>
        <v>20</v>
      </c>
      <c r="R181" s="129">
        <f t="shared" si="44"/>
        <v>20</v>
      </c>
      <c r="S181" s="118"/>
      <c r="T181" s="118"/>
      <c r="U181" s="118"/>
      <c r="V181" s="119"/>
      <c r="W181" s="120"/>
    </row>
    <row r="182" spans="1:24" s="121" customFormat="1">
      <c r="A182" s="184" t="s">
        <v>273</v>
      </c>
      <c r="B182" s="124" t="s">
        <v>364</v>
      </c>
      <c r="C182" s="125">
        <v>1</v>
      </c>
      <c r="D182" s="126" t="s">
        <v>264</v>
      </c>
      <c r="E182" s="126" t="s">
        <v>350</v>
      </c>
      <c r="F182" s="127">
        <v>2</v>
      </c>
      <c r="G182" s="127" t="s">
        <v>262</v>
      </c>
      <c r="H182" s="125">
        <v>16</v>
      </c>
      <c r="I182" s="125">
        <v>20</v>
      </c>
      <c r="J182" s="125">
        <f t="shared" si="42"/>
        <v>5</v>
      </c>
      <c r="K182" s="125"/>
      <c r="L182" s="125">
        <v>30</v>
      </c>
      <c r="M182" s="128"/>
      <c r="N182" s="129"/>
      <c r="P182" s="118"/>
      <c r="Q182" s="130">
        <f t="shared" si="43"/>
        <v>20</v>
      </c>
      <c r="R182" s="129">
        <f t="shared" si="44"/>
        <v>20</v>
      </c>
      <c r="S182" s="118"/>
      <c r="T182" s="118"/>
      <c r="U182" s="118"/>
      <c r="V182" s="119"/>
      <c r="W182" s="120"/>
    </row>
    <row r="183" spans="1:24" s="14" customFormat="1">
      <c r="A183" s="201" t="s">
        <v>273</v>
      </c>
      <c r="B183" s="8" t="s">
        <v>375</v>
      </c>
      <c r="C183" s="9">
        <v>1</v>
      </c>
      <c r="D183" s="10" t="s">
        <v>264</v>
      </c>
      <c r="E183" s="14" t="s">
        <v>350</v>
      </c>
      <c r="F183" s="9">
        <v>2</v>
      </c>
      <c r="G183" s="11" t="s">
        <v>377</v>
      </c>
      <c r="H183" s="9">
        <v>5</v>
      </c>
      <c r="I183" s="9">
        <v>10</v>
      </c>
      <c r="J183" s="9">
        <f t="shared" si="42"/>
        <v>6</v>
      </c>
      <c r="K183" s="9"/>
      <c r="L183" s="9">
        <v>30</v>
      </c>
      <c r="M183" s="12"/>
      <c r="N183" s="13"/>
      <c r="P183" s="15"/>
      <c r="Q183" s="16">
        <f t="shared" si="43"/>
        <v>20</v>
      </c>
      <c r="R183" s="13">
        <f t="shared" si="44"/>
        <v>20</v>
      </c>
      <c r="S183" s="15"/>
      <c r="T183" s="15"/>
      <c r="U183" s="15"/>
      <c r="V183" s="202"/>
      <c r="W183" s="203"/>
    </row>
    <row r="184" spans="1:24" s="14" customFormat="1">
      <c r="A184" s="201" t="s">
        <v>273</v>
      </c>
      <c r="B184" s="8" t="s">
        <v>376</v>
      </c>
      <c r="C184" s="9">
        <v>1</v>
      </c>
      <c r="D184" s="10" t="s">
        <v>264</v>
      </c>
      <c r="E184" s="14" t="s">
        <v>350</v>
      </c>
      <c r="F184" s="9">
        <v>3</v>
      </c>
      <c r="G184" s="11" t="s">
        <v>377</v>
      </c>
      <c r="H184" s="9">
        <v>5</v>
      </c>
      <c r="I184" s="9">
        <v>10</v>
      </c>
      <c r="J184" s="9">
        <f t="shared" si="42"/>
        <v>6</v>
      </c>
      <c r="K184" s="9"/>
      <c r="L184" s="9">
        <v>30</v>
      </c>
      <c r="M184" s="12"/>
      <c r="N184" s="13"/>
      <c r="P184" s="15"/>
      <c r="Q184" s="16">
        <f t="shared" si="43"/>
        <v>20</v>
      </c>
      <c r="R184" s="13">
        <f t="shared" si="44"/>
        <v>20</v>
      </c>
      <c r="S184" s="15"/>
      <c r="T184" s="15"/>
      <c r="U184" s="15"/>
      <c r="V184" s="202"/>
      <c r="W184" s="203"/>
    </row>
    <row r="185" spans="1:24" s="14" customFormat="1">
      <c r="A185" s="201" t="s">
        <v>273</v>
      </c>
      <c r="B185" s="8" t="s">
        <v>382</v>
      </c>
      <c r="C185" s="9">
        <v>1</v>
      </c>
      <c r="D185" s="10" t="s">
        <v>264</v>
      </c>
      <c r="E185" s="14" t="s">
        <v>350</v>
      </c>
      <c r="F185" s="9">
        <v>2</v>
      </c>
      <c r="G185" s="11" t="s">
        <v>377</v>
      </c>
      <c r="H185" s="9">
        <v>11</v>
      </c>
      <c r="I185" s="9">
        <v>16</v>
      </c>
      <c r="J185" s="9">
        <f>I185-H185+1</f>
        <v>6</v>
      </c>
      <c r="K185" s="9"/>
      <c r="L185" s="9">
        <v>30</v>
      </c>
      <c r="M185" s="12"/>
      <c r="N185" s="13"/>
      <c r="P185" s="15"/>
      <c r="Q185" s="16">
        <f>IF(J185=0,0,L185/1.5)</f>
        <v>20</v>
      </c>
      <c r="R185" s="13">
        <f>O185+P185+Q185</f>
        <v>20</v>
      </c>
      <c r="S185" s="15"/>
      <c r="T185" s="15"/>
      <c r="U185" s="15"/>
      <c r="V185" s="202"/>
      <c r="W185" s="203"/>
    </row>
    <row r="186" spans="1:24" s="14" customFormat="1">
      <c r="A186" s="201" t="s">
        <v>273</v>
      </c>
      <c r="B186" s="8" t="s">
        <v>383</v>
      </c>
      <c r="C186" s="9">
        <v>1</v>
      </c>
      <c r="D186" s="10" t="s">
        <v>264</v>
      </c>
      <c r="E186" s="14" t="s">
        <v>350</v>
      </c>
      <c r="F186" s="9">
        <v>3</v>
      </c>
      <c r="G186" s="11" t="s">
        <v>377</v>
      </c>
      <c r="H186" s="9">
        <v>11</v>
      </c>
      <c r="I186" s="9">
        <v>16</v>
      </c>
      <c r="J186" s="9">
        <f>I186-H186+1</f>
        <v>6</v>
      </c>
      <c r="K186" s="9"/>
      <c r="L186" s="9">
        <v>30</v>
      </c>
      <c r="M186" s="12"/>
      <c r="N186" s="13"/>
      <c r="P186" s="15"/>
      <c r="Q186" s="16">
        <f>IF(J186=0,0,L186/1.5)</f>
        <v>20</v>
      </c>
      <c r="R186" s="13">
        <f>O186+P186+Q186</f>
        <v>20</v>
      </c>
      <c r="S186" s="15"/>
      <c r="T186" s="15"/>
      <c r="U186" s="15"/>
      <c r="V186" s="202"/>
      <c r="W186" s="203"/>
    </row>
    <row r="187" spans="1:24" s="121" customFormat="1">
      <c r="A187" s="184" t="s">
        <v>273</v>
      </c>
      <c r="B187" s="124" t="s">
        <v>365</v>
      </c>
      <c r="C187" s="125">
        <v>1</v>
      </c>
      <c r="D187" s="126" t="s">
        <v>264</v>
      </c>
      <c r="E187" s="126" t="s">
        <v>350</v>
      </c>
      <c r="F187" s="127">
        <v>3</v>
      </c>
      <c r="G187" s="127" t="s">
        <v>258</v>
      </c>
      <c r="H187" s="125">
        <v>16</v>
      </c>
      <c r="I187" s="125">
        <v>20</v>
      </c>
      <c r="J187" s="125">
        <f t="shared" si="42"/>
        <v>5</v>
      </c>
      <c r="K187" s="125"/>
      <c r="L187" s="125">
        <v>30</v>
      </c>
      <c r="M187" s="128"/>
      <c r="N187" s="129"/>
      <c r="P187" s="118"/>
      <c r="Q187" s="130">
        <f t="shared" si="43"/>
        <v>20</v>
      </c>
      <c r="R187" s="129">
        <f t="shared" si="44"/>
        <v>20</v>
      </c>
      <c r="S187" s="118"/>
      <c r="T187" s="118"/>
      <c r="U187" s="118"/>
      <c r="V187" s="119"/>
      <c r="W187" s="120"/>
    </row>
    <row r="188" spans="1:24" s="121" customFormat="1">
      <c r="A188" s="184" t="s">
        <v>273</v>
      </c>
      <c r="B188" s="124" t="s">
        <v>366</v>
      </c>
      <c r="C188" s="125">
        <v>1</v>
      </c>
      <c r="D188" s="126" t="s">
        <v>264</v>
      </c>
      <c r="E188" s="126" t="s">
        <v>350</v>
      </c>
      <c r="F188" s="127">
        <v>3</v>
      </c>
      <c r="G188" s="127" t="s">
        <v>262</v>
      </c>
      <c r="H188" s="125">
        <v>16</v>
      </c>
      <c r="I188" s="125">
        <v>20</v>
      </c>
      <c r="J188" s="125">
        <f t="shared" si="42"/>
        <v>5</v>
      </c>
      <c r="K188" s="125"/>
      <c r="L188" s="125">
        <v>30</v>
      </c>
      <c r="M188" s="128"/>
      <c r="N188" s="129"/>
      <c r="P188" s="118"/>
      <c r="Q188" s="130">
        <f t="shared" si="43"/>
        <v>20</v>
      </c>
      <c r="R188" s="129">
        <f t="shared" si="44"/>
        <v>20</v>
      </c>
      <c r="S188" s="118"/>
      <c r="T188" s="118"/>
      <c r="U188" s="118"/>
      <c r="V188" s="119"/>
      <c r="W188" s="120"/>
    </row>
    <row r="189" spans="1:24" s="121" customFormat="1">
      <c r="A189" s="123" t="s">
        <v>273</v>
      </c>
      <c r="B189" s="124" t="s">
        <v>344</v>
      </c>
      <c r="C189" s="125">
        <v>1</v>
      </c>
      <c r="D189" s="126" t="s">
        <v>261</v>
      </c>
      <c r="E189" s="121" t="s">
        <v>228</v>
      </c>
      <c r="F189" s="125">
        <v>5</v>
      </c>
      <c r="G189" s="127" t="s">
        <v>258</v>
      </c>
      <c r="H189" s="125">
        <v>1</v>
      </c>
      <c r="I189" s="125">
        <v>5</v>
      </c>
      <c r="J189" s="125">
        <f t="shared" ref="J189:J210" si="45">I189-H189+1</f>
        <v>5</v>
      </c>
      <c r="K189" s="125"/>
      <c r="L189" s="125">
        <v>30</v>
      </c>
      <c r="M189" s="128"/>
      <c r="N189" s="129"/>
      <c r="P189" s="118"/>
      <c r="Q189" s="130">
        <f t="shared" ref="Q189:Q210" si="46">IF(J189=0,0,L189/1.5)</f>
        <v>20</v>
      </c>
      <c r="R189" s="129">
        <f t="shared" ref="R189:R210" si="47">O189+P189+Q189</f>
        <v>20</v>
      </c>
      <c r="S189" s="118"/>
      <c r="T189" s="118">
        <v>1</v>
      </c>
      <c r="U189" s="118">
        <f>T189*R189</f>
        <v>20</v>
      </c>
      <c r="V189" s="119"/>
      <c r="W189" s="141"/>
      <c r="X189" s="142"/>
    </row>
    <row r="190" spans="1:24" s="121" customFormat="1">
      <c r="A190" s="123" t="s">
        <v>273</v>
      </c>
      <c r="B190" s="124" t="s">
        <v>345</v>
      </c>
      <c r="C190" s="125">
        <v>1</v>
      </c>
      <c r="D190" s="126" t="s">
        <v>261</v>
      </c>
      <c r="E190" s="121" t="s">
        <v>228</v>
      </c>
      <c r="F190" s="125">
        <v>5</v>
      </c>
      <c r="G190" s="127" t="s">
        <v>262</v>
      </c>
      <c r="H190" s="125">
        <v>1</v>
      </c>
      <c r="I190" s="125">
        <v>5</v>
      </c>
      <c r="J190" s="125">
        <f t="shared" si="45"/>
        <v>5</v>
      </c>
      <c r="K190" s="125"/>
      <c r="L190" s="125">
        <v>30</v>
      </c>
      <c r="M190" s="128"/>
      <c r="N190" s="129"/>
      <c r="P190" s="118"/>
      <c r="Q190" s="130">
        <f t="shared" si="46"/>
        <v>20</v>
      </c>
      <c r="R190" s="129">
        <f t="shared" si="47"/>
        <v>20</v>
      </c>
      <c r="S190" s="118"/>
      <c r="T190" s="118"/>
      <c r="U190" s="118">
        <v>54</v>
      </c>
      <c r="V190" s="119"/>
      <c r="W190" s="120"/>
    </row>
    <row r="191" spans="1:24" s="121" customFormat="1">
      <c r="A191" s="123" t="s">
        <v>273</v>
      </c>
      <c r="B191" s="124" t="s">
        <v>329</v>
      </c>
      <c r="C191" s="125">
        <v>1</v>
      </c>
      <c r="D191" s="126" t="s">
        <v>276</v>
      </c>
      <c r="E191" s="121" t="s">
        <v>298</v>
      </c>
      <c r="F191" s="125" t="s">
        <v>79</v>
      </c>
      <c r="G191" s="127" t="s">
        <v>258</v>
      </c>
      <c r="H191" s="125">
        <v>6</v>
      </c>
      <c r="I191" s="125">
        <v>10</v>
      </c>
      <c r="J191" s="125">
        <f t="shared" si="45"/>
        <v>5</v>
      </c>
      <c r="K191" s="125"/>
      <c r="L191" s="125">
        <v>60</v>
      </c>
      <c r="M191" s="128"/>
      <c r="N191" s="129"/>
      <c r="P191" s="118"/>
      <c r="Q191" s="130">
        <f t="shared" si="46"/>
        <v>40</v>
      </c>
      <c r="R191" s="129">
        <f t="shared" si="47"/>
        <v>40</v>
      </c>
      <c r="S191" s="118"/>
      <c r="T191" s="118"/>
      <c r="U191" s="118">
        <v>54</v>
      </c>
      <c r="V191" s="144"/>
      <c r="W191" s="145"/>
      <c r="X191" s="143"/>
    </row>
    <row r="192" spans="1:24" s="121" customFormat="1">
      <c r="A192" s="123" t="s">
        <v>273</v>
      </c>
      <c r="B192" s="124" t="s">
        <v>330</v>
      </c>
      <c r="C192" s="125">
        <v>1</v>
      </c>
      <c r="D192" s="126" t="s">
        <v>276</v>
      </c>
      <c r="E192" s="121" t="s">
        <v>298</v>
      </c>
      <c r="F192" s="125" t="s">
        <v>79</v>
      </c>
      <c r="G192" s="127" t="s">
        <v>262</v>
      </c>
      <c r="H192" s="125">
        <v>6</v>
      </c>
      <c r="I192" s="125">
        <v>10</v>
      </c>
      <c r="J192" s="125">
        <f t="shared" si="45"/>
        <v>5</v>
      </c>
      <c r="K192" s="125"/>
      <c r="L192" s="125">
        <v>60</v>
      </c>
      <c r="M192" s="128"/>
      <c r="N192" s="129"/>
      <c r="P192" s="118"/>
      <c r="Q192" s="130">
        <f t="shared" si="46"/>
        <v>40</v>
      </c>
      <c r="R192" s="129">
        <f t="shared" si="47"/>
        <v>40</v>
      </c>
      <c r="S192" s="118"/>
      <c r="T192" s="118"/>
      <c r="U192" s="118">
        <v>54</v>
      </c>
      <c r="V192" s="144"/>
      <c r="W192" s="145"/>
      <c r="X192" s="143"/>
    </row>
    <row r="193" spans="1:24" s="14" customFormat="1">
      <c r="A193" s="201" t="s">
        <v>273</v>
      </c>
      <c r="B193" s="8" t="s">
        <v>378</v>
      </c>
      <c r="C193" s="9">
        <v>1</v>
      </c>
      <c r="D193" s="10" t="s">
        <v>264</v>
      </c>
      <c r="E193" s="14" t="s">
        <v>350</v>
      </c>
      <c r="F193" s="9">
        <v>4</v>
      </c>
      <c r="G193" s="11" t="s">
        <v>377</v>
      </c>
      <c r="H193" s="9">
        <v>5</v>
      </c>
      <c r="I193" s="9">
        <v>10</v>
      </c>
      <c r="J193" s="9">
        <f t="shared" si="45"/>
        <v>6</v>
      </c>
      <c r="K193" s="9"/>
      <c r="L193" s="9">
        <v>30</v>
      </c>
      <c r="M193" s="12"/>
      <c r="N193" s="13"/>
      <c r="P193" s="15"/>
      <c r="Q193" s="16">
        <f t="shared" si="46"/>
        <v>20</v>
      </c>
      <c r="R193" s="13">
        <f t="shared" si="47"/>
        <v>20</v>
      </c>
      <c r="S193" s="15"/>
      <c r="T193" s="15"/>
      <c r="U193" s="15"/>
      <c r="V193" s="202"/>
      <c r="W193" s="203"/>
    </row>
    <row r="194" spans="1:24" s="14" customFormat="1">
      <c r="A194" s="201" t="s">
        <v>273</v>
      </c>
      <c r="B194" s="8" t="s">
        <v>379</v>
      </c>
      <c r="C194" s="9">
        <v>1</v>
      </c>
      <c r="D194" s="10" t="s">
        <v>264</v>
      </c>
      <c r="E194" s="14" t="s">
        <v>350</v>
      </c>
      <c r="F194" s="9">
        <v>5</v>
      </c>
      <c r="G194" s="11" t="s">
        <v>377</v>
      </c>
      <c r="H194" s="9">
        <v>5</v>
      </c>
      <c r="I194" s="9">
        <v>10</v>
      </c>
      <c r="J194" s="9">
        <f t="shared" si="45"/>
        <v>6</v>
      </c>
      <c r="K194" s="9"/>
      <c r="L194" s="9">
        <v>30</v>
      </c>
      <c r="M194" s="12"/>
      <c r="N194" s="13"/>
      <c r="P194" s="15"/>
      <c r="Q194" s="16">
        <f t="shared" si="46"/>
        <v>20</v>
      </c>
      <c r="R194" s="13">
        <f t="shared" si="47"/>
        <v>20</v>
      </c>
      <c r="S194" s="15"/>
      <c r="T194" s="15"/>
      <c r="U194" s="15"/>
      <c r="V194" s="202"/>
      <c r="W194" s="203"/>
    </row>
    <row r="195" spans="1:24" s="121" customFormat="1">
      <c r="A195" s="123" t="s">
        <v>273</v>
      </c>
      <c r="B195" s="124" t="s">
        <v>355</v>
      </c>
      <c r="C195" s="125">
        <v>1</v>
      </c>
      <c r="D195" s="126" t="s">
        <v>276</v>
      </c>
      <c r="E195" s="121" t="s">
        <v>350</v>
      </c>
      <c r="F195" s="125">
        <v>4</v>
      </c>
      <c r="G195" s="127" t="s">
        <v>258</v>
      </c>
      <c r="H195" s="125">
        <v>11</v>
      </c>
      <c r="I195" s="125">
        <v>15</v>
      </c>
      <c r="J195" s="125">
        <f t="shared" si="45"/>
        <v>5</v>
      </c>
      <c r="K195" s="125"/>
      <c r="L195" s="125">
        <v>30</v>
      </c>
      <c r="M195" s="128"/>
      <c r="N195" s="129"/>
      <c r="P195" s="118"/>
      <c r="Q195" s="130">
        <f t="shared" si="46"/>
        <v>20</v>
      </c>
      <c r="R195" s="129">
        <f t="shared" si="47"/>
        <v>20</v>
      </c>
      <c r="S195" s="118"/>
      <c r="T195" s="118"/>
      <c r="U195" s="118"/>
      <c r="V195" s="144"/>
      <c r="W195" s="145"/>
      <c r="X195" s="143"/>
    </row>
    <row r="196" spans="1:24" s="121" customFormat="1">
      <c r="A196" s="123" t="s">
        <v>273</v>
      </c>
      <c r="B196" s="124" t="s">
        <v>356</v>
      </c>
      <c r="C196" s="125">
        <v>1</v>
      </c>
      <c r="D196" s="126" t="s">
        <v>276</v>
      </c>
      <c r="E196" s="121" t="s">
        <v>350</v>
      </c>
      <c r="F196" s="125">
        <v>4</v>
      </c>
      <c r="G196" s="127" t="s">
        <v>262</v>
      </c>
      <c r="H196" s="125">
        <v>11</v>
      </c>
      <c r="I196" s="125">
        <v>15</v>
      </c>
      <c r="J196" s="125">
        <f t="shared" si="45"/>
        <v>5</v>
      </c>
      <c r="K196" s="125"/>
      <c r="L196" s="125">
        <v>30</v>
      </c>
      <c r="M196" s="128"/>
      <c r="N196" s="129"/>
      <c r="P196" s="118"/>
      <c r="Q196" s="130">
        <f t="shared" si="46"/>
        <v>20</v>
      </c>
      <c r="R196" s="129">
        <f t="shared" si="47"/>
        <v>20</v>
      </c>
      <c r="S196" s="118"/>
      <c r="T196" s="118"/>
      <c r="U196" s="118"/>
      <c r="V196" s="144"/>
      <c r="W196" s="145"/>
      <c r="X196" s="143"/>
    </row>
    <row r="197" spans="1:24" s="121" customFormat="1">
      <c r="A197" s="123" t="s">
        <v>273</v>
      </c>
      <c r="B197" s="124" t="s">
        <v>367</v>
      </c>
      <c r="C197" s="125">
        <v>1</v>
      </c>
      <c r="D197" s="126" t="s">
        <v>264</v>
      </c>
      <c r="E197" s="121" t="s">
        <v>350</v>
      </c>
      <c r="F197" s="125">
        <v>4</v>
      </c>
      <c r="G197" s="127" t="s">
        <v>258</v>
      </c>
      <c r="H197" s="125">
        <v>16</v>
      </c>
      <c r="I197" s="125">
        <v>20</v>
      </c>
      <c r="J197" s="125">
        <f t="shared" si="45"/>
        <v>5</v>
      </c>
      <c r="K197" s="125"/>
      <c r="L197" s="125">
        <v>30</v>
      </c>
      <c r="M197" s="128"/>
      <c r="N197" s="129"/>
      <c r="P197" s="118"/>
      <c r="Q197" s="130">
        <f t="shared" si="46"/>
        <v>20</v>
      </c>
      <c r="R197" s="129">
        <f t="shared" si="47"/>
        <v>20</v>
      </c>
      <c r="S197" s="118"/>
      <c r="T197" s="118"/>
      <c r="U197" s="118"/>
      <c r="V197" s="144"/>
      <c r="W197" s="145"/>
      <c r="X197" s="143"/>
    </row>
    <row r="198" spans="1:24" s="121" customFormat="1">
      <c r="A198" s="123" t="s">
        <v>273</v>
      </c>
      <c r="B198" s="124" t="s">
        <v>368</v>
      </c>
      <c r="C198" s="125">
        <v>1</v>
      </c>
      <c r="D198" s="126" t="s">
        <v>264</v>
      </c>
      <c r="E198" s="121" t="s">
        <v>350</v>
      </c>
      <c r="F198" s="125">
        <v>4</v>
      </c>
      <c r="G198" s="127" t="s">
        <v>262</v>
      </c>
      <c r="H198" s="125">
        <v>16</v>
      </c>
      <c r="I198" s="125">
        <v>20</v>
      </c>
      <c r="J198" s="125">
        <f t="shared" si="45"/>
        <v>5</v>
      </c>
      <c r="K198" s="125"/>
      <c r="L198" s="125">
        <v>30</v>
      </c>
      <c r="M198" s="128"/>
      <c r="N198" s="129"/>
      <c r="P198" s="118"/>
      <c r="Q198" s="130">
        <f t="shared" si="46"/>
        <v>20</v>
      </c>
      <c r="R198" s="129">
        <f t="shared" si="47"/>
        <v>20</v>
      </c>
      <c r="S198" s="118"/>
      <c r="T198" s="118"/>
      <c r="U198" s="118"/>
      <c r="V198" s="144"/>
      <c r="W198" s="145"/>
      <c r="X198" s="143"/>
    </row>
    <row r="199" spans="1:24" s="121" customFormat="1">
      <c r="A199" s="123" t="s">
        <v>273</v>
      </c>
      <c r="B199" s="124" t="s">
        <v>357</v>
      </c>
      <c r="C199" s="125">
        <v>1</v>
      </c>
      <c r="D199" s="126" t="s">
        <v>276</v>
      </c>
      <c r="E199" s="121" t="s">
        <v>350</v>
      </c>
      <c r="F199" s="125">
        <v>5</v>
      </c>
      <c r="G199" s="127" t="s">
        <v>258</v>
      </c>
      <c r="H199" s="125">
        <v>11</v>
      </c>
      <c r="I199" s="125">
        <v>15</v>
      </c>
      <c r="J199" s="125">
        <f t="shared" si="45"/>
        <v>5</v>
      </c>
      <c r="K199" s="125"/>
      <c r="L199" s="125">
        <v>30</v>
      </c>
      <c r="M199" s="128"/>
      <c r="N199" s="129"/>
      <c r="P199" s="118"/>
      <c r="Q199" s="130">
        <f t="shared" si="46"/>
        <v>20</v>
      </c>
      <c r="R199" s="129">
        <f t="shared" si="47"/>
        <v>20</v>
      </c>
      <c r="S199" s="118"/>
      <c r="T199" s="118"/>
      <c r="U199" s="118"/>
      <c r="V199" s="119"/>
      <c r="W199" s="120"/>
    </row>
    <row r="200" spans="1:24" s="121" customFormat="1">
      <c r="A200" s="123" t="s">
        <v>273</v>
      </c>
      <c r="B200" s="124" t="s">
        <v>358</v>
      </c>
      <c r="C200" s="125">
        <v>1</v>
      </c>
      <c r="D200" s="126" t="s">
        <v>276</v>
      </c>
      <c r="E200" s="121" t="s">
        <v>350</v>
      </c>
      <c r="F200" s="125">
        <v>5</v>
      </c>
      <c r="G200" s="127" t="s">
        <v>262</v>
      </c>
      <c r="H200" s="125">
        <v>11</v>
      </c>
      <c r="I200" s="125">
        <v>15</v>
      </c>
      <c r="J200" s="125">
        <f t="shared" si="45"/>
        <v>5</v>
      </c>
      <c r="K200" s="125"/>
      <c r="L200" s="125">
        <v>30</v>
      </c>
      <c r="M200" s="128"/>
      <c r="N200" s="129"/>
      <c r="P200" s="118"/>
      <c r="Q200" s="130">
        <f t="shared" si="46"/>
        <v>20</v>
      </c>
      <c r="R200" s="129">
        <f t="shared" si="47"/>
        <v>20</v>
      </c>
      <c r="S200" s="118"/>
      <c r="T200" s="118"/>
      <c r="U200" s="118"/>
      <c r="V200" s="119"/>
      <c r="W200" s="120"/>
    </row>
    <row r="201" spans="1:24" s="121" customFormat="1">
      <c r="A201" s="123" t="s">
        <v>273</v>
      </c>
      <c r="B201" s="124" t="s">
        <v>369</v>
      </c>
      <c r="C201" s="125">
        <v>1</v>
      </c>
      <c r="D201" s="126" t="s">
        <v>284</v>
      </c>
      <c r="E201" s="121" t="s">
        <v>350</v>
      </c>
      <c r="F201" s="125">
        <v>5</v>
      </c>
      <c r="G201" s="127" t="s">
        <v>258</v>
      </c>
      <c r="H201" s="125">
        <v>16</v>
      </c>
      <c r="I201" s="125">
        <v>20</v>
      </c>
      <c r="J201" s="125">
        <f t="shared" si="45"/>
        <v>5</v>
      </c>
      <c r="K201" s="125"/>
      <c r="L201" s="125">
        <v>30</v>
      </c>
      <c r="M201" s="128"/>
      <c r="N201" s="129"/>
      <c r="P201" s="118"/>
      <c r="Q201" s="130">
        <f t="shared" si="46"/>
        <v>20</v>
      </c>
      <c r="R201" s="129">
        <f t="shared" si="47"/>
        <v>20</v>
      </c>
      <c r="S201" s="118"/>
      <c r="T201" s="118"/>
      <c r="U201" s="118"/>
      <c r="V201" s="119"/>
      <c r="W201" s="120"/>
    </row>
    <row r="202" spans="1:24" s="121" customFormat="1">
      <c r="A202" s="123" t="s">
        <v>273</v>
      </c>
      <c r="B202" s="124" t="s">
        <v>370</v>
      </c>
      <c r="C202" s="125">
        <v>1</v>
      </c>
      <c r="D202" s="126" t="s">
        <v>284</v>
      </c>
      <c r="E202" s="121" t="s">
        <v>350</v>
      </c>
      <c r="F202" s="125">
        <v>5</v>
      </c>
      <c r="G202" s="127" t="s">
        <v>262</v>
      </c>
      <c r="H202" s="125">
        <v>16</v>
      </c>
      <c r="I202" s="125">
        <v>20</v>
      </c>
      <c r="J202" s="125">
        <f t="shared" si="45"/>
        <v>5</v>
      </c>
      <c r="K202" s="125"/>
      <c r="L202" s="125">
        <v>30</v>
      </c>
      <c r="M202" s="128"/>
      <c r="N202" s="129"/>
      <c r="P202" s="118"/>
      <c r="Q202" s="130">
        <f t="shared" si="46"/>
        <v>20</v>
      </c>
      <c r="R202" s="129">
        <f t="shared" si="47"/>
        <v>20</v>
      </c>
      <c r="S202" s="118"/>
      <c r="T202" s="118"/>
      <c r="U202" s="118"/>
      <c r="V202" s="119"/>
      <c r="W202" s="120"/>
    </row>
    <row r="203" spans="1:24" s="121" customFormat="1">
      <c r="A203" s="123" t="s">
        <v>273</v>
      </c>
      <c r="B203" s="124" t="s">
        <v>250</v>
      </c>
      <c r="C203" s="125">
        <v>1</v>
      </c>
      <c r="D203" s="126" t="s">
        <v>276</v>
      </c>
      <c r="E203" s="121" t="s">
        <v>249</v>
      </c>
      <c r="F203" s="125" t="s">
        <v>77</v>
      </c>
      <c r="G203" s="127" t="s">
        <v>258</v>
      </c>
      <c r="H203" s="125">
        <v>1</v>
      </c>
      <c r="I203" s="125">
        <v>5</v>
      </c>
      <c r="J203" s="125">
        <f t="shared" si="45"/>
        <v>5</v>
      </c>
      <c r="K203" s="125"/>
      <c r="L203" s="125">
        <v>60</v>
      </c>
      <c r="M203" s="128"/>
      <c r="N203" s="129"/>
      <c r="P203" s="118"/>
      <c r="Q203" s="130">
        <f t="shared" si="46"/>
        <v>40</v>
      </c>
      <c r="R203" s="129">
        <f t="shared" si="47"/>
        <v>40</v>
      </c>
      <c r="S203" s="118"/>
      <c r="T203" s="118"/>
      <c r="U203" s="118">
        <v>54</v>
      </c>
      <c r="V203" s="144"/>
      <c r="W203" s="145"/>
      <c r="X203" s="143"/>
    </row>
    <row r="204" spans="1:24" s="121" customFormat="1">
      <c r="A204" s="123" t="s">
        <v>273</v>
      </c>
      <c r="B204" s="124" t="s">
        <v>251</v>
      </c>
      <c r="C204" s="125">
        <v>1</v>
      </c>
      <c r="D204" s="126" t="s">
        <v>276</v>
      </c>
      <c r="E204" s="121" t="s">
        <v>249</v>
      </c>
      <c r="F204" s="125" t="s">
        <v>77</v>
      </c>
      <c r="G204" s="127" t="s">
        <v>262</v>
      </c>
      <c r="H204" s="125">
        <v>1</v>
      </c>
      <c r="I204" s="125">
        <v>5</v>
      </c>
      <c r="J204" s="125">
        <f t="shared" si="45"/>
        <v>5</v>
      </c>
      <c r="K204" s="125"/>
      <c r="L204" s="125">
        <v>60</v>
      </c>
      <c r="M204" s="128"/>
      <c r="N204" s="129"/>
      <c r="P204" s="118"/>
      <c r="Q204" s="130">
        <f t="shared" si="46"/>
        <v>40</v>
      </c>
      <c r="R204" s="129">
        <f t="shared" si="47"/>
        <v>40</v>
      </c>
      <c r="S204" s="118"/>
      <c r="T204" s="118"/>
      <c r="U204" s="118">
        <v>54</v>
      </c>
      <c r="V204" s="144"/>
      <c r="W204" s="145"/>
      <c r="X204" s="143"/>
    </row>
    <row r="205" spans="1:24" s="121" customFormat="1">
      <c r="A205" s="123" t="s">
        <v>273</v>
      </c>
      <c r="B205" s="124" t="s">
        <v>351</v>
      </c>
      <c r="C205" s="125">
        <v>1</v>
      </c>
      <c r="D205" s="126" t="s">
        <v>261</v>
      </c>
      <c r="E205" s="121" t="s">
        <v>350</v>
      </c>
      <c r="F205" s="125">
        <v>6</v>
      </c>
      <c r="G205" s="127" t="s">
        <v>258</v>
      </c>
      <c r="H205" s="125">
        <v>6</v>
      </c>
      <c r="I205" s="125">
        <v>10</v>
      </c>
      <c r="J205" s="125">
        <f t="shared" si="45"/>
        <v>5</v>
      </c>
      <c r="K205" s="125"/>
      <c r="L205" s="125">
        <v>30</v>
      </c>
      <c r="M205" s="128"/>
      <c r="N205" s="129"/>
      <c r="P205" s="118"/>
      <c r="Q205" s="130">
        <f t="shared" si="46"/>
        <v>20</v>
      </c>
      <c r="R205" s="129">
        <f t="shared" si="47"/>
        <v>20</v>
      </c>
      <c r="S205" s="118"/>
      <c r="T205" s="118"/>
      <c r="U205" s="118"/>
      <c r="V205" s="119"/>
      <c r="W205" s="120"/>
    </row>
    <row r="206" spans="1:24" s="121" customFormat="1">
      <c r="A206" s="123" t="s">
        <v>273</v>
      </c>
      <c r="B206" s="124" t="s">
        <v>352</v>
      </c>
      <c r="C206" s="125">
        <v>1</v>
      </c>
      <c r="D206" s="126" t="s">
        <v>261</v>
      </c>
      <c r="E206" s="121" t="s">
        <v>350</v>
      </c>
      <c r="F206" s="125">
        <v>6</v>
      </c>
      <c r="G206" s="127" t="s">
        <v>262</v>
      </c>
      <c r="H206" s="125">
        <v>6</v>
      </c>
      <c r="I206" s="125">
        <v>10</v>
      </c>
      <c r="J206" s="125">
        <f t="shared" si="45"/>
        <v>5</v>
      </c>
      <c r="K206" s="125"/>
      <c r="L206" s="125">
        <v>30</v>
      </c>
      <c r="M206" s="128"/>
      <c r="N206" s="129"/>
      <c r="P206" s="118"/>
      <c r="Q206" s="130">
        <f t="shared" si="46"/>
        <v>20</v>
      </c>
      <c r="R206" s="129">
        <f t="shared" si="47"/>
        <v>20</v>
      </c>
      <c r="S206" s="118"/>
      <c r="T206" s="118"/>
      <c r="U206" s="118"/>
      <c r="V206" s="119"/>
      <c r="W206" s="120"/>
    </row>
    <row r="207" spans="1:24" s="121" customFormat="1">
      <c r="A207" s="123" t="s">
        <v>273</v>
      </c>
      <c r="B207" s="124" t="s">
        <v>360</v>
      </c>
      <c r="C207" s="125">
        <v>1</v>
      </c>
      <c r="D207" s="126" t="s">
        <v>261</v>
      </c>
      <c r="E207" s="121" t="s">
        <v>350</v>
      </c>
      <c r="F207" s="125">
        <v>6</v>
      </c>
      <c r="G207" s="127" t="s">
        <v>258</v>
      </c>
      <c r="H207" s="125">
        <v>11</v>
      </c>
      <c r="I207" s="125">
        <v>15</v>
      </c>
      <c r="J207" s="125">
        <f t="shared" si="45"/>
        <v>5</v>
      </c>
      <c r="K207" s="125"/>
      <c r="L207" s="125">
        <v>30</v>
      </c>
      <c r="M207" s="128"/>
      <c r="N207" s="129"/>
      <c r="P207" s="118"/>
      <c r="Q207" s="130">
        <f t="shared" si="46"/>
        <v>20</v>
      </c>
      <c r="R207" s="129">
        <f t="shared" si="47"/>
        <v>20</v>
      </c>
      <c r="S207" s="118"/>
      <c r="T207" s="118"/>
      <c r="U207" s="118"/>
      <c r="V207" s="119"/>
      <c r="W207" s="120"/>
    </row>
    <row r="208" spans="1:24" s="121" customFormat="1">
      <c r="A208" s="123" t="s">
        <v>273</v>
      </c>
      <c r="B208" s="124" t="s">
        <v>359</v>
      </c>
      <c r="C208" s="125">
        <v>1</v>
      </c>
      <c r="D208" s="126" t="s">
        <v>261</v>
      </c>
      <c r="E208" s="121" t="s">
        <v>350</v>
      </c>
      <c r="F208" s="125">
        <v>6</v>
      </c>
      <c r="G208" s="127" t="s">
        <v>262</v>
      </c>
      <c r="H208" s="125">
        <v>11</v>
      </c>
      <c r="I208" s="125">
        <v>15</v>
      </c>
      <c r="J208" s="125">
        <f t="shared" si="45"/>
        <v>5</v>
      </c>
      <c r="K208" s="125"/>
      <c r="L208" s="125">
        <v>30</v>
      </c>
      <c r="M208" s="128"/>
      <c r="N208" s="129"/>
      <c r="P208" s="118"/>
      <c r="Q208" s="130">
        <f t="shared" si="46"/>
        <v>20</v>
      </c>
      <c r="R208" s="129">
        <f t="shared" si="47"/>
        <v>20</v>
      </c>
      <c r="S208" s="118"/>
      <c r="T208" s="118"/>
      <c r="U208" s="118"/>
      <c r="V208" s="119"/>
      <c r="W208" s="120"/>
    </row>
    <row r="209" spans="1:50" s="121" customFormat="1">
      <c r="A209" s="123" t="s">
        <v>273</v>
      </c>
      <c r="B209" s="124" t="s">
        <v>371</v>
      </c>
      <c r="C209" s="125">
        <v>1</v>
      </c>
      <c r="D209" s="126" t="s">
        <v>283</v>
      </c>
      <c r="E209" s="121" t="s">
        <v>350</v>
      </c>
      <c r="F209" s="125">
        <v>6</v>
      </c>
      <c r="G209" s="127" t="s">
        <v>258</v>
      </c>
      <c r="H209" s="125">
        <v>16</v>
      </c>
      <c r="I209" s="125">
        <v>20</v>
      </c>
      <c r="J209" s="125">
        <f t="shared" si="45"/>
        <v>5</v>
      </c>
      <c r="K209" s="125"/>
      <c r="L209" s="125">
        <v>30</v>
      </c>
      <c r="M209" s="128"/>
      <c r="N209" s="129"/>
      <c r="P209" s="118"/>
      <c r="Q209" s="130">
        <f t="shared" si="46"/>
        <v>20</v>
      </c>
      <c r="R209" s="129">
        <f t="shared" si="47"/>
        <v>20</v>
      </c>
      <c r="S209" s="118"/>
      <c r="T209" s="118"/>
      <c r="U209" s="118"/>
      <c r="V209" s="119"/>
      <c r="W209" s="120"/>
    </row>
    <row r="210" spans="1:50" s="121" customFormat="1">
      <c r="A210" s="123" t="s">
        <v>273</v>
      </c>
      <c r="B210" s="124" t="s">
        <v>372</v>
      </c>
      <c r="C210" s="125">
        <v>1</v>
      </c>
      <c r="D210" s="126" t="s">
        <v>283</v>
      </c>
      <c r="E210" s="121" t="s">
        <v>350</v>
      </c>
      <c r="F210" s="125">
        <v>6</v>
      </c>
      <c r="G210" s="127" t="s">
        <v>262</v>
      </c>
      <c r="H210" s="125">
        <v>16</v>
      </c>
      <c r="I210" s="125">
        <v>20</v>
      </c>
      <c r="J210" s="125">
        <f t="shared" si="45"/>
        <v>5</v>
      </c>
      <c r="K210" s="125"/>
      <c r="L210" s="125">
        <v>30</v>
      </c>
      <c r="M210" s="128"/>
      <c r="N210" s="129"/>
      <c r="P210" s="118"/>
      <c r="Q210" s="130">
        <f t="shared" si="46"/>
        <v>20</v>
      </c>
      <c r="R210" s="129">
        <f t="shared" si="47"/>
        <v>20</v>
      </c>
      <c r="S210" s="118"/>
      <c r="T210" s="118"/>
      <c r="U210" s="118"/>
      <c r="V210" s="119"/>
      <c r="W210" s="120"/>
    </row>
    <row r="211" spans="1:50" s="121" customFormat="1">
      <c r="A211" s="123" t="s">
        <v>273</v>
      </c>
      <c r="B211" s="124" t="s">
        <v>353</v>
      </c>
      <c r="C211" s="125">
        <v>1</v>
      </c>
      <c r="D211" s="126" t="s">
        <v>276</v>
      </c>
      <c r="E211" s="121" t="s">
        <v>350</v>
      </c>
      <c r="F211" s="125">
        <v>7</v>
      </c>
      <c r="G211" s="127" t="s">
        <v>258</v>
      </c>
      <c r="H211" s="125">
        <v>6</v>
      </c>
      <c r="I211" s="125">
        <v>10</v>
      </c>
      <c r="J211" s="125">
        <f t="shared" ref="J211:J218" si="48">I211-H211+1</f>
        <v>5</v>
      </c>
      <c r="K211" s="125"/>
      <c r="L211" s="125">
        <v>30</v>
      </c>
      <c r="M211" s="128"/>
      <c r="N211" s="129"/>
      <c r="P211" s="118"/>
      <c r="Q211" s="130">
        <f t="shared" ref="Q211:Q218" si="49">IF(J211=0,0,L211/1.5)</f>
        <v>20</v>
      </c>
      <c r="R211" s="129">
        <f t="shared" ref="R211:R218" si="50">O211+P211+Q211</f>
        <v>20</v>
      </c>
      <c r="S211" s="118"/>
      <c r="T211" s="118"/>
      <c r="U211" s="118"/>
      <c r="V211" s="119"/>
      <c r="W211" s="120"/>
    </row>
    <row r="212" spans="1:50" s="121" customFormat="1">
      <c r="A212" s="123" t="s">
        <v>273</v>
      </c>
      <c r="B212" s="124" t="s">
        <v>354</v>
      </c>
      <c r="C212" s="125">
        <v>1</v>
      </c>
      <c r="D212" s="126" t="s">
        <v>276</v>
      </c>
      <c r="E212" s="121" t="s">
        <v>350</v>
      </c>
      <c r="F212" s="125">
        <v>7</v>
      </c>
      <c r="G212" s="127" t="s">
        <v>262</v>
      </c>
      <c r="H212" s="125">
        <v>6</v>
      </c>
      <c r="I212" s="125">
        <v>10</v>
      </c>
      <c r="J212" s="125">
        <f t="shared" si="48"/>
        <v>5</v>
      </c>
      <c r="K212" s="125"/>
      <c r="L212" s="125">
        <v>30</v>
      </c>
      <c r="M212" s="128"/>
      <c r="N212" s="129"/>
      <c r="P212" s="118"/>
      <c r="Q212" s="130">
        <f t="shared" si="49"/>
        <v>20</v>
      </c>
      <c r="R212" s="129">
        <f t="shared" si="50"/>
        <v>20</v>
      </c>
      <c r="S212" s="118"/>
      <c r="T212" s="118"/>
      <c r="U212" s="118"/>
      <c r="V212" s="119"/>
      <c r="W212" s="120"/>
    </row>
    <row r="213" spans="1:50" s="121" customFormat="1">
      <c r="A213" s="123" t="s">
        <v>273</v>
      </c>
      <c r="B213" s="124" t="s">
        <v>362</v>
      </c>
      <c r="C213" s="125">
        <v>1</v>
      </c>
      <c r="D213" s="126" t="s">
        <v>276</v>
      </c>
      <c r="E213" s="121" t="s">
        <v>350</v>
      </c>
      <c r="F213" s="125">
        <v>7</v>
      </c>
      <c r="G213" s="127" t="s">
        <v>258</v>
      </c>
      <c r="H213" s="125">
        <v>11</v>
      </c>
      <c r="I213" s="125">
        <v>15</v>
      </c>
      <c r="J213" s="125">
        <f t="shared" si="48"/>
        <v>5</v>
      </c>
      <c r="K213" s="125"/>
      <c r="L213" s="125">
        <v>30</v>
      </c>
      <c r="M213" s="128"/>
      <c r="N213" s="129"/>
      <c r="P213" s="118"/>
      <c r="Q213" s="130">
        <f t="shared" si="49"/>
        <v>20</v>
      </c>
      <c r="R213" s="129">
        <f t="shared" si="50"/>
        <v>20</v>
      </c>
      <c r="S213" s="118"/>
      <c r="T213" s="118"/>
      <c r="U213" s="118"/>
      <c r="V213" s="119"/>
      <c r="W213" s="120"/>
    </row>
    <row r="214" spans="1:50" s="121" customFormat="1">
      <c r="A214" s="123" t="s">
        <v>273</v>
      </c>
      <c r="B214" s="124" t="s">
        <v>361</v>
      </c>
      <c r="C214" s="125">
        <v>1</v>
      </c>
      <c r="D214" s="126" t="s">
        <v>276</v>
      </c>
      <c r="E214" s="121" t="s">
        <v>350</v>
      </c>
      <c r="F214" s="125">
        <v>7</v>
      </c>
      <c r="G214" s="127" t="s">
        <v>262</v>
      </c>
      <c r="H214" s="125">
        <v>11</v>
      </c>
      <c r="I214" s="125">
        <v>15</v>
      </c>
      <c r="J214" s="125">
        <f t="shared" si="48"/>
        <v>5</v>
      </c>
      <c r="K214" s="125"/>
      <c r="L214" s="125">
        <v>30</v>
      </c>
      <c r="M214" s="128"/>
      <c r="N214" s="129"/>
      <c r="P214" s="118"/>
      <c r="Q214" s="130">
        <f t="shared" si="49"/>
        <v>20</v>
      </c>
      <c r="R214" s="129">
        <f t="shared" si="50"/>
        <v>20</v>
      </c>
      <c r="S214" s="118"/>
      <c r="T214" s="118"/>
      <c r="U214" s="118"/>
      <c r="V214" s="119"/>
      <c r="W214" s="120"/>
    </row>
    <row r="215" spans="1:50" s="121" customFormat="1">
      <c r="A215" s="123" t="s">
        <v>273</v>
      </c>
      <c r="B215" s="124" t="s">
        <v>373</v>
      </c>
      <c r="C215" s="125">
        <v>1</v>
      </c>
      <c r="D215" s="126" t="s">
        <v>314</v>
      </c>
      <c r="E215" s="121" t="s">
        <v>350</v>
      </c>
      <c r="F215" s="125">
        <v>7</v>
      </c>
      <c r="G215" s="127" t="s">
        <v>258</v>
      </c>
      <c r="H215" s="125">
        <v>16</v>
      </c>
      <c r="I215" s="125">
        <v>20</v>
      </c>
      <c r="J215" s="125">
        <f t="shared" si="48"/>
        <v>5</v>
      </c>
      <c r="K215" s="125"/>
      <c r="L215" s="125">
        <v>30</v>
      </c>
      <c r="M215" s="128"/>
      <c r="N215" s="129"/>
      <c r="P215" s="118"/>
      <c r="Q215" s="130">
        <f t="shared" si="49"/>
        <v>20</v>
      </c>
      <c r="R215" s="129">
        <f t="shared" si="50"/>
        <v>20</v>
      </c>
      <c r="S215" s="118"/>
      <c r="T215" s="118"/>
      <c r="U215" s="118"/>
      <c r="V215" s="119"/>
      <c r="W215" s="120"/>
    </row>
    <row r="216" spans="1:50" s="121" customFormat="1">
      <c r="A216" s="123" t="s">
        <v>273</v>
      </c>
      <c r="B216" s="124" t="s">
        <v>374</v>
      </c>
      <c r="C216" s="125">
        <v>1</v>
      </c>
      <c r="D216" s="126" t="s">
        <v>314</v>
      </c>
      <c r="E216" s="121" t="s">
        <v>350</v>
      </c>
      <c r="F216" s="125">
        <v>7</v>
      </c>
      <c r="G216" s="127" t="s">
        <v>262</v>
      </c>
      <c r="H216" s="125">
        <v>16</v>
      </c>
      <c r="I216" s="125">
        <v>20</v>
      </c>
      <c r="J216" s="125">
        <f t="shared" si="48"/>
        <v>5</v>
      </c>
      <c r="K216" s="125"/>
      <c r="L216" s="125">
        <v>30</v>
      </c>
      <c r="M216" s="128"/>
      <c r="N216" s="129"/>
      <c r="P216" s="118"/>
      <c r="Q216" s="130">
        <f t="shared" si="49"/>
        <v>20</v>
      </c>
      <c r="R216" s="129">
        <f t="shared" si="50"/>
        <v>20</v>
      </c>
      <c r="S216" s="118"/>
      <c r="T216" s="118"/>
      <c r="U216" s="118"/>
      <c r="V216" s="119"/>
      <c r="W216" s="120"/>
    </row>
    <row r="217" spans="1:50" s="14" customFormat="1">
      <c r="A217" s="201" t="s">
        <v>273</v>
      </c>
      <c r="B217" s="8" t="s">
        <v>380</v>
      </c>
      <c r="C217" s="9">
        <v>1</v>
      </c>
      <c r="D217" s="10" t="s">
        <v>264</v>
      </c>
      <c r="E217" s="14" t="s">
        <v>350</v>
      </c>
      <c r="F217" s="9">
        <v>6</v>
      </c>
      <c r="G217" s="11" t="s">
        <v>377</v>
      </c>
      <c r="H217" s="9">
        <v>5</v>
      </c>
      <c r="I217" s="9">
        <v>10</v>
      </c>
      <c r="J217" s="9">
        <f t="shared" si="48"/>
        <v>6</v>
      </c>
      <c r="K217" s="9"/>
      <c r="L217" s="9">
        <v>30</v>
      </c>
      <c r="M217" s="12"/>
      <c r="N217" s="13"/>
      <c r="P217" s="15"/>
      <c r="Q217" s="16">
        <f t="shared" si="49"/>
        <v>20</v>
      </c>
      <c r="R217" s="13">
        <f t="shared" si="50"/>
        <v>20</v>
      </c>
      <c r="S217" s="15"/>
      <c r="T217" s="15"/>
      <c r="U217" s="15"/>
      <c r="V217" s="202"/>
      <c r="W217" s="203"/>
    </row>
    <row r="218" spans="1:50" s="14" customFormat="1">
      <c r="A218" s="201" t="s">
        <v>273</v>
      </c>
      <c r="B218" s="8" t="s">
        <v>381</v>
      </c>
      <c r="C218" s="9">
        <v>1</v>
      </c>
      <c r="D218" s="10" t="s">
        <v>264</v>
      </c>
      <c r="E218" s="14" t="s">
        <v>350</v>
      </c>
      <c r="F218" s="9">
        <v>7</v>
      </c>
      <c r="G218" s="11" t="s">
        <v>377</v>
      </c>
      <c r="H218" s="9">
        <v>5</v>
      </c>
      <c r="I218" s="9">
        <v>10</v>
      </c>
      <c r="J218" s="9">
        <f t="shared" si="48"/>
        <v>6</v>
      </c>
      <c r="K218" s="9"/>
      <c r="L218" s="9">
        <v>30</v>
      </c>
      <c r="M218" s="12"/>
      <c r="N218" s="13"/>
      <c r="P218" s="15"/>
      <c r="Q218" s="16">
        <f t="shared" si="49"/>
        <v>20</v>
      </c>
      <c r="R218" s="13">
        <f t="shared" si="50"/>
        <v>20</v>
      </c>
      <c r="S218" s="15"/>
      <c r="T218" s="15"/>
      <c r="U218" s="15"/>
      <c r="V218" s="202"/>
      <c r="W218" s="203"/>
    </row>
    <row r="219" spans="1:50" s="121" customFormat="1">
      <c r="A219" s="174" t="s">
        <v>260</v>
      </c>
      <c r="B219" s="175" t="s">
        <v>341</v>
      </c>
      <c r="C219" s="176">
        <v>1</v>
      </c>
      <c r="D219" s="177" t="s">
        <v>256</v>
      </c>
      <c r="E219" s="181" t="s">
        <v>229</v>
      </c>
      <c r="F219" s="176">
        <v>2</v>
      </c>
      <c r="G219" s="178" t="s">
        <v>258</v>
      </c>
      <c r="H219" s="176">
        <v>1</v>
      </c>
      <c r="I219" s="176">
        <v>5</v>
      </c>
      <c r="J219" s="176">
        <f>I219-H219+1</f>
        <v>5</v>
      </c>
      <c r="K219" s="176"/>
      <c r="L219" s="176">
        <v>30</v>
      </c>
      <c r="M219" s="179"/>
      <c r="N219" s="180"/>
      <c r="O219" s="181"/>
      <c r="P219" s="182"/>
      <c r="Q219" s="183">
        <f>IF(J219=0,0,L219/1.5)</f>
        <v>20</v>
      </c>
      <c r="R219" s="180">
        <f>O219+P219+Q219</f>
        <v>20</v>
      </c>
      <c r="S219" s="118"/>
      <c r="T219" s="118"/>
      <c r="U219" s="118">
        <v>54</v>
      </c>
      <c r="V219" s="119"/>
      <c r="W219" s="141"/>
      <c r="X219" s="142"/>
    </row>
    <row r="220" spans="1:50" s="121" customFormat="1">
      <c r="A220" s="174" t="s">
        <v>260</v>
      </c>
      <c r="B220" s="175" t="s">
        <v>321</v>
      </c>
      <c r="C220" s="176">
        <v>1</v>
      </c>
      <c r="D220" s="177" t="s">
        <v>256</v>
      </c>
      <c r="E220" s="181" t="s">
        <v>229</v>
      </c>
      <c r="F220" s="176">
        <v>2</v>
      </c>
      <c r="G220" s="178" t="s">
        <v>262</v>
      </c>
      <c r="H220" s="176">
        <v>1</v>
      </c>
      <c r="I220" s="176">
        <v>5</v>
      </c>
      <c r="J220" s="176">
        <f>I220-H220+1</f>
        <v>5</v>
      </c>
      <c r="K220" s="176"/>
      <c r="L220" s="176">
        <v>30</v>
      </c>
      <c r="M220" s="179"/>
      <c r="N220" s="180"/>
      <c r="O220" s="181"/>
      <c r="P220" s="182"/>
      <c r="Q220" s="183">
        <f>IF(J220=0,0,L220/1.5)</f>
        <v>20</v>
      </c>
      <c r="R220" s="180">
        <f>O220+P220+Q220</f>
        <v>20</v>
      </c>
      <c r="S220" s="118"/>
      <c r="T220" s="118">
        <v>1</v>
      </c>
      <c r="U220" s="118">
        <f>T220*R220</f>
        <v>20</v>
      </c>
      <c r="V220" s="119"/>
      <c r="W220" s="141"/>
      <c r="X220" s="142"/>
    </row>
    <row r="221" spans="1:50" s="181" customFormat="1">
      <c r="A221" s="174" t="s">
        <v>260</v>
      </c>
      <c r="B221" s="175" t="s">
        <v>349</v>
      </c>
      <c r="C221" s="176">
        <v>1</v>
      </c>
      <c r="D221" s="177" t="s">
        <v>257</v>
      </c>
      <c r="E221" s="181" t="s">
        <v>229</v>
      </c>
      <c r="F221" s="176">
        <v>2</v>
      </c>
      <c r="G221" s="178" t="s">
        <v>258</v>
      </c>
      <c r="H221" s="176">
        <v>6</v>
      </c>
      <c r="I221" s="176">
        <v>10</v>
      </c>
      <c r="J221" s="176">
        <f t="shared" ref="J221:J226" si="51">I221-H221+1</f>
        <v>5</v>
      </c>
      <c r="K221" s="176"/>
      <c r="L221" s="176">
        <v>30</v>
      </c>
      <c r="M221" s="179"/>
      <c r="N221" s="180"/>
      <c r="P221" s="182"/>
      <c r="Q221" s="183">
        <f t="shared" ref="Q221:Q226" si="52">IF(J221=0,0,L221/1.5)</f>
        <v>20</v>
      </c>
      <c r="R221" s="180">
        <f t="shared" ref="R221:R226" si="53">O221+P221+Q221</f>
        <v>20</v>
      </c>
      <c r="S221" s="118"/>
      <c r="T221" s="118"/>
      <c r="U221" s="118"/>
      <c r="V221" s="119"/>
      <c r="W221" s="120"/>
      <c r="X221" s="121"/>
      <c r="Y221" s="121"/>
      <c r="Z221" s="121"/>
      <c r="AA221" s="121"/>
      <c r="AB221" s="121"/>
      <c r="AC221" s="121"/>
      <c r="AD221" s="121"/>
      <c r="AE221" s="121"/>
      <c r="AF221" s="121"/>
      <c r="AG221" s="121"/>
      <c r="AH221" s="121"/>
      <c r="AI221" s="121"/>
      <c r="AJ221" s="121"/>
      <c r="AK221" s="121"/>
      <c r="AL221" s="121"/>
      <c r="AM221" s="121"/>
      <c r="AN221" s="121"/>
      <c r="AO221" s="121"/>
      <c r="AP221" s="121"/>
      <c r="AQ221" s="121"/>
      <c r="AR221" s="121"/>
      <c r="AS221" s="121"/>
      <c r="AT221" s="121"/>
      <c r="AU221" s="121"/>
      <c r="AV221" s="121"/>
      <c r="AW221" s="121"/>
      <c r="AX221" s="121"/>
    </row>
    <row r="222" spans="1:50" s="181" customFormat="1">
      <c r="A222" s="174" t="s">
        <v>260</v>
      </c>
      <c r="B222" s="175" t="s">
        <v>384</v>
      </c>
      <c r="C222" s="176">
        <v>1</v>
      </c>
      <c r="D222" s="177" t="s">
        <v>257</v>
      </c>
      <c r="E222" s="181" t="s">
        <v>229</v>
      </c>
      <c r="F222" s="176">
        <v>2</v>
      </c>
      <c r="G222" s="178" t="s">
        <v>262</v>
      </c>
      <c r="H222" s="176">
        <v>6</v>
      </c>
      <c r="I222" s="176">
        <v>10</v>
      </c>
      <c r="J222" s="176">
        <f t="shared" si="51"/>
        <v>5</v>
      </c>
      <c r="K222" s="176"/>
      <c r="L222" s="176">
        <v>30</v>
      </c>
      <c r="M222" s="179"/>
      <c r="N222" s="180"/>
      <c r="P222" s="182"/>
      <c r="Q222" s="183">
        <f t="shared" si="52"/>
        <v>20</v>
      </c>
      <c r="R222" s="180">
        <f t="shared" si="53"/>
        <v>20</v>
      </c>
      <c r="S222" s="118"/>
      <c r="T222" s="118"/>
      <c r="U222" s="118"/>
      <c r="V222" s="119"/>
      <c r="W222" s="120"/>
      <c r="X222" s="121"/>
      <c r="Y222" s="121"/>
      <c r="Z222" s="121"/>
      <c r="AA222" s="121"/>
      <c r="AB222" s="121"/>
      <c r="AC222" s="121"/>
      <c r="AD222" s="121"/>
      <c r="AE222" s="121"/>
      <c r="AF222" s="121"/>
      <c r="AG222" s="121"/>
      <c r="AH222" s="121"/>
      <c r="AI222" s="121"/>
      <c r="AJ222" s="121"/>
      <c r="AK222" s="121"/>
      <c r="AL222" s="121"/>
      <c r="AM222" s="121"/>
      <c r="AN222" s="121"/>
      <c r="AO222" s="121"/>
      <c r="AP222" s="121"/>
      <c r="AQ222" s="121"/>
      <c r="AR222" s="121"/>
      <c r="AS222" s="121"/>
      <c r="AT222" s="121"/>
      <c r="AU222" s="121"/>
      <c r="AV222" s="121"/>
      <c r="AW222" s="121"/>
      <c r="AX222" s="121"/>
    </row>
    <row r="223" spans="1:50" s="181" customFormat="1">
      <c r="A223" s="174" t="s">
        <v>260</v>
      </c>
      <c r="B223" s="175" t="s">
        <v>385</v>
      </c>
      <c r="C223" s="176">
        <v>1</v>
      </c>
      <c r="D223" s="177" t="s">
        <v>257</v>
      </c>
      <c r="E223" s="181" t="s">
        <v>229</v>
      </c>
      <c r="F223" s="176">
        <v>2</v>
      </c>
      <c r="G223" s="178" t="s">
        <v>258</v>
      </c>
      <c r="H223" s="176">
        <v>11</v>
      </c>
      <c r="I223" s="176">
        <v>15</v>
      </c>
      <c r="J223" s="176">
        <f t="shared" si="51"/>
        <v>5</v>
      </c>
      <c r="K223" s="176"/>
      <c r="L223" s="176">
        <v>30</v>
      </c>
      <c r="M223" s="179"/>
      <c r="N223" s="180"/>
      <c r="P223" s="182"/>
      <c r="Q223" s="183">
        <f t="shared" si="52"/>
        <v>20</v>
      </c>
      <c r="R223" s="180">
        <f t="shared" si="53"/>
        <v>20</v>
      </c>
      <c r="S223" s="118"/>
      <c r="T223" s="118"/>
      <c r="U223" s="118"/>
      <c r="V223" s="119"/>
      <c r="W223" s="120"/>
      <c r="X223" s="121"/>
      <c r="Y223" s="121"/>
      <c r="Z223" s="121"/>
      <c r="AA223" s="121"/>
      <c r="AB223" s="121"/>
      <c r="AC223" s="121"/>
      <c r="AD223" s="121"/>
      <c r="AE223" s="121"/>
      <c r="AF223" s="121"/>
      <c r="AG223" s="121"/>
      <c r="AH223" s="121"/>
      <c r="AI223" s="121"/>
      <c r="AJ223" s="121"/>
      <c r="AK223" s="121"/>
      <c r="AL223" s="121"/>
      <c r="AM223" s="121"/>
      <c r="AN223" s="121"/>
      <c r="AO223" s="121"/>
      <c r="AP223" s="121"/>
      <c r="AQ223" s="121"/>
      <c r="AR223" s="121"/>
      <c r="AS223" s="121"/>
      <c r="AT223" s="121"/>
      <c r="AU223" s="121"/>
      <c r="AV223" s="121"/>
      <c r="AW223" s="121"/>
      <c r="AX223" s="121"/>
    </row>
    <row r="224" spans="1:50" s="181" customFormat="1">
      <c r="A224" s="174" t="s">
        <v>260</v>
      </c>
      <c r="B224" s="175" t="s">
        <v>386</v>
      </c>
      <c r="C224" s="176">
        <v>1</v>
      </c>
      <c r="D224" s="177" t="s">
        <v>257</v>
      </c>
      <c r="E224" s="181" t="s">
        <v>229</v>
      </c>
      <c r="F224" s="176">
        <v>2</v>
      </c>
      <c r="G224" s="178" t="s">
        <v>262</v>
      </c>
      <c r="H224" s="176">
        <v>11</v>
      </c>
      <c r="I224" s="176">
        <v>15</v>
      </c>
      <c r="J224" s="176">
        <f t="shared" si="51"/>
        <v>5</v>
      </c>
      <c r="K224" s="176"/>
      <c r="L224" s="176">
        <v>30</v>
      </c>
      <c r="M224" s="179"/>
      <c r="N224" s="180"/>
      <c r="P224" s="182"/>
      <c r="Q224" s="183">
        <f t="shared" si="52"/>
        <v>20</v>
      </c>
      <c r="R224" s="180">
        <f t="shared" si="53"/>
        <v>20</v>
      </c>
      <c r="S224" s="118"/>
      <c r="T224" s="118"/>
      <c r="U224" s="118"/>
      <c r="V224" s="119"/>
      <c r="W224" s="120"/>
      <c r="X224" s="121"/>
      <c r="Y224" s="121"/>
      <c r="Z224" s="121"/>
      <c r="AA224" s="121"/>
      <c r="AB224" s="121"/>
      <c r="AC224" s="121"/>
      <c r="AD224" s="121"/>
      <c r="AE224" s="121"/>
      <c r="AF224" s="121"/>
      <c r="AG224" s="121"/>
      <c r="AH224" s="121"/>
      <c r="AI224" s="121"/>
      <c r="AJ224" s="121"/>
      <c r="AK224" s="121"/>
      <c r="AL224" s="121"/>
      <c r="AM224" s="121"/>
      <c r="AN224" s="121"/>
      <c r="AO224" s="121"/>
      <c r="AP224" s="121"/>
      <c r="AQ224" s="121"/>
      <c r="AR224" s="121"/>
      <c r="AS224" s="121"/>
      <c r="AT224" s="121"/>
      <c r="AU224" s="121"/>
      <c r="AV224" s="121"/>
      <c r="AW224" s="121"/>
      <c r="AX224" s="121"/>
    </row>
    <row r="225" spans="1:50" s="181" customFormat="1">
      <c r="A225" s="174" t="s">
        <v>260</v>
      </c>
      <c r="B225" s="175" t="s">
        <v>387</v>
      </c>
      <c r="C225" s="176">
        <v>1</v>
      </c>
      <c r="D225" s="177" t="s">
        <v>257</v>
      </c>
      <c r="E225" s="181" t="s">
        <v>229</v>
      </c>
      <c r="F225" s="176">
        <v>2</v>
      </c>
      <c r="G225" s="178" t="s">
        <v>258</v>
      </c>
      <c r="H225" s="176">
        <v>16</v>
      </c>
      <c r="I225" s="176">
        <v>20</v>
      </c>
      <c r="J225" s="176">
        <f t="shared" si="51"/>
        <v>5</v>
      </c>
      <c r="K225" s="176"/>
      <c r="L225" s="176">
        <v>30</v>
      </c>
      <c r="M225" s="179"/>
      <c r="N225" s="180"/>
      <c r="P225" s="182"/>
      <c r="Q225" s="183">
        <f t="shared" si="52"/>
        <v>20</v>
      </c>
      <c r="R225" s="180">
        <f t="shared" si="53"/>
        <v>20</v>
      </c>
      <c r="S225" s="118"/>
      <c r="T225" s="118"/>
      <c r="U225" s="118"/>
      <c r="V225" s="119"/>
      <c r="W225" s="120"/>
      <c r="X225" s="121"/>
      <c r="Y225" s="121"/>
      <c r="Z225" s="121"/>
      <c r="AA225" s="121"/>
      <c r="AB225" s="121"/>
      <c r="AC225" s="121"/>
      <c r="AD225" s="121"/>
      <c r="AE225" s="121"/>
      <c r="AF225" s="121"/>
      <c r="AG225" s="121"/>
      <c r="AH225" s="121"/>
      <c r="AI225" s="121"/>
      <c r="AJ225" s="121"/>
      <c r="AK225" s="121"/>
      <c r="AL225" s="121"/>
      <c r="AM225" s="121"/>
      <c r="AN225" s="121"/>
      <c r="AO225" s="121"/>
      <c r="AP225" s="121"/>
      <c r="AQ225" s="121"/>
      <c r="AR225" s="121"/>
      <c r="AS225" s="121"/>
      <c r="AT225" s="121"/>
      <c r="AU225" s="121"/>
      <c r="AV225" s="121"/>
      <c r="AW225" s="121"/>
      <c r="AX225" s="121"/>
    </row>
    <row r="226" spans="1:50" s="181" customFormat="1">
      <c r="A226" s="174" t="s">
        <v>260</v>
      </c>
      <c r="B226" s="175" t="s">
        <v>388</v>
      </c>
      <c r="C226" s="176">
        <v>1</v>
      </c>
      <c r="D226" s="177" t="s">
        <v>257</v>
      </c>
      <c r="E226" s="181" t="s">
        <v>229</v>
      </c>
      <c r="F226" s="176">
        <v>2</v>
      </c>
      <c r="G226" s="178" t="s">
        <v>262</v>
      </c>
      <c r="H226" s="176">
        <v>16</v>
      </c>
      <c r="I226" s="176">
        <v>20</v>
      </c>
      <c r="J226" s="176">
        <f t="shared" si="51"/>
        <v>5</v>
      </c>
      <c r="K226" s="176"/>
      <c r="L226" s="176">
        <v>30</v>
      </c>
      <c r="M226" s="179"/>
      <c r="N226" s="180"/>
      <c r="P226" s="182"/>
      <c r="Q226" s="183">
        <f t="shared" si="52"/>
        <v>20</v>
      </c>
      <c r="R226" s="180">
        <f t="shared" si="53"/>
        <v>20</v>
      </c>
      <c r="S226" s="118"/>
      <c r="T226" s="118"/>
      <c r="U226" s="118"/>
      <c r="V226" s="119"/>
      <c r="W226" s="120"/>
      <c r="X226" s="121"/>
      <c r="Y226" s="121"/>
      <c r="Z226" s="121"/>
      <c r="AA226" s="121"/>
      <c r="AB226" s="121"/>
      <c r="AC226" s="121"/>
      <c r="AD226" s="121"/>
      <c r="AE226" s="121"/>
      <c r="AF226" s="121"/>
      <c r="AG226" s="121"/>
      <c r="AH226" s="121"/>
      <c r="AI226" s="121"/>
      <c r="AJ226" s="121"/>
      <c r="AK226" s="121"/>
      <c r="AL226" s="121"/>
      <c r="AM226" s="121"/>
      <c r="AN226" s="121"/>
      <c r="AO226" s="121"/>
      <c r="AP226" s="121"/>
      <c r="AQ226" s="121"/>
      <c r="AR226" s="121"/>
      <c r="AS226" s="121"/>
      <c r="AT226" s="121"/>
      <c r="AU226" s="121"/>
      <c r="AV226" s="121"/>
      <c r="AW226" s="121"/>
      <c r="AX226" s="121"/>
    </row>
    <row r="227" spans="1:50" s="14" customFormat="1">
      <c r="A227" s="204" t="s">
        <v>260</v>
      </c>
      <c r="B227" s="205" t="s">
        <v>408</v>
      </c>
      <c r="C227" s="206">
        <v>1</v>
      </c>
      <c r="D227" s="207" t="s">
        <v>254</v>
      </c>
      <c r="E227" s="208" t="s">
        <v>229</v>
      </c>
      <c r="F227" s="206">
        <v>2</v>
      </c>
      <c r="G227" s="209" t="s">
        <v>377</v>
      </c>
      <c r="H227" s="206">
        <v>5</v>
      </c>
      <c r="I227" s="206">
        <v>16</v>
      </c>
      <c r="J227" s="206">
        <f>I227-H227+1</f>
        <v>12</v>
      </c>
      <c r="K227" s="206"/>
      <c r="L227" s="206">
        <v>60</v>
      </c>
      <c r="M227" s="210"/>
      <c r="N227" s="211"/>
      <c r="O227" s="208"/>
      <c r="P227" s="212"/>
      <c r="Q227" s="213">
        <f>IF(J227=0,0,L227/1.5)</f>
        <v>40</v>
      </c>
      <c r="R227" s="211">
        <f>O227+P227+Q227</f>
        <v>40</v>
      </c>
      <c r="S227" s="15"/>
      <c r="T227" s="15"/>
      <c r="U227" s="15"/>
      <c r="V227" s="202"/>
      <c r="W227" s="203"/>
    </row>
    <row r="228" spans="1:50" s="121" customFormat="1">
      <c r="A228" s="174" t="s">
        <v>260</v>
      </c>
      <c r="B228" s="175" t="s">
        <v>322</v>
      </c>
      <c r="C228" s="176">
        <v>1</v>
      </c>
      <c r="D228" s="177" t="s">
        <v>257</v>
      </c>
      <c r="E228" s="181" t="s">
        <v>229</v>
      </c>
      <c r="F228" s="176">
        <v>3</v>
      </c>
      <c r="G228" s="178" t="s">
        <v>262</v>
      </c>
      <c r="H228" s="176">
        <v>1</v>
      </c>
      <c r="I228" s="176">
        <v>5</v>
      </c>
      <c r="J228" s="176">
        <f>I228-H228+1</f>
        <v>5</v>
      </c>
      <c r="K228" s="176"/>
      <c r="L228" s="176">
        <v>30</v>
      </c>
      <c r="M228" s="179"/>
      <c r="N228" s="180"/>
      <c r="O228" s="181"/>
      <c r="P228" s="182"/>
      <c r="Q228" s="183">
        <f>IF(J228=0,0,L228/1.5)</f>
        <v>20</v>
      </c>
      <c r="R228" s="180">
        <f>O228+P228+Q228</f>
        <v>20</v>
      </c>
      <c r="S228" s="118"/>
      <c r="T228" s="118"/>
      <c r="U228" s="118">
        <v>54</v>
      </c>
      <c r="V228" s="119"/>
      <c r="W228" s="120"/>
    </row>
    <row r="229" spans="1:50" s="181" customFormat="1">
      <c r="A229" s="174" t="s">
        <v>260</v>
      </c>
      <c r="B229" s="175" t="s">
        <v>389</v>
      </c>
      <c r="C229" s="176">
        <v>1</v>
      </c>
      <c r="D229" s="177" t="s">
        <v>257</v>
      </c>
      <c r="E229" s="181" t="s">
        <v>229</v>
      </c>
      <c r="F229" s="176">
        <v>3</v>
      </c>
      <c r="G229" s="178" t="s">
        <v>258</v>
      </c>
      <c r="H229" s="176">
        <v>6</v>
      </c>
      <c r="I229" s="176">
        <v>10</v>
      </c>
      <c r="J229" s="176">
        <f t="shared" ref="J229:J234" si="54">I229-H229+1</f>
        <v>5</v>
      </c>
      <c r="K229" s="176"/>
      <c r="L229" s="176">
        <v>30</v>
      </c>
      <c r="M229" s="179"/>
      <c r="N229" s="180"/>
      <c r="P229" s="182"/>
      <c r="Q229" s="183">
        <f t="shared" ref="Q229:Q234" si="55">IF(J229=0,0,L229/1.5)</f>
        <v>20</v>
      </c>
      <c r="R229" s="180">
        <f t="shared" ref="R229:R234" si="56">O229+P229+Q229</f>
        <v>20</v>
      </c>
      <c r="S229" s="118"/>
      <c r="T229" s="118"/>
      <c r="U229" s="118"/>
      <c r="V229" s="119"/>
      <c r="W229" s="120"/>
      <c r="X229" s="121"/>
      <c r="Y229" s="121"/>
      <c r="Z229" s="121"/>
      <c r="AA229" s="121"/>
      <c r="AB229" s="121"/>
      <c r="AC229" s="121"/>
      <c r="AD229" s="121"/>
      <c r="AE229" s="121"/>
      <c r="AF229" s="121"/>
      <c r="AG229" s="121"/>
      <c r="AH229" s="121"/>
      <c r="AI229" s="121"/>
      <c r="AJ229" s="121"/>
      <c r="AK229" s="121"/>
      <c r="AL229" s="121"/>
      <c r="AM229" s="121"/>
      <c r="AN229" s="121"/>
      <c r="AO229" s="121"/>
      <c r="AP229" s="121"/>
      <c r="AQ229" s="121"/>
      <c r="AR229" s="121"/>
      <c r="AS229" s="121"/>
      <c r="AT229" s="121"/>
      <c r="AU229" s="121"/>
      <c r="AV229" s="121"/>
      <c r="AW229" s="121"/>
      <c r="AX229" s="121"/>
    </row>
    <row r="230" spans="1:50" s="181" customFormat="1">
      <c r="A230" s="174" t="s">
        <v>260</v>
      </c>
      <c r="B230" s="175" t="s">
        <v>390</v>
      </c>
      <c r="C230" s="176">
        <v>1</v>
      </c>
      <c r="D230" s="177" t="s">
        <v>257</v>
      </c>
      <c r="E230" s="181" t="s">
        <v>229</v>
      </c>
      <c r="F230" s="176">
        <v>3</v>
      </c>
      <c r="G230" s="178" t="s">
        <v>262</v>
      </c>
      <c r="H230" s="176">
        <v>6</v>
      </c>
      <c r="I230" s="176">
        <v>10</v>
      </c>
      <c r="J230" s="176">
        <f t="shared" si="54"/>
        <v>5</v>
      </c>
      <c r="K230" s="176"/>
      <c r="L230" s="176">
        <v>30</v>
      </c>
      <c r="M230" s="179"/>
      <c r="N230" s="180"/>
      <c r="P230" s="182"/>
      <c r="Q230" s="183">
        <f t="shared" si="55"/>
        <v>20</v>
      </c>
      <c r="R230" s="180">
        <f t="shared" si="56"/>
        <v>20</v>
      </c>
      <c r="S230" s="118"/>
      <c r="T230" s="118"/>
      <c r="U230" s="118"/>
      <c r="V230" s="119"/>
      <c r="W230" s="120"/>
      <c r="X230" s="121"/>
      <c r="Y230" s="121"/>
      <c r="Z230" s="121"/>
      <c r="AA230" s="121"/>
      <c r="AB230" s="121"/>
      <c r="AC230" s="121"/>
      <c r="AD230" s="121"/>
      <c r="AE230" s="121"/>
      <c r="AF230" s="121"/>
      <c r="AG230" s="121"/>
      <c r="AH230" s="121"/>
      <c r="AI230" s="121"/>
      <c r="AJ230" s="121"/>
      <c r="AK230" s="121"/>
      <c r="AL230" s="121"/>
      <c r="AM230" s="121"/>
      <c r="AN230" s="121"/>
      <c r="AO230" s="121"/>
      <c r="AP230" s="121"/>
      <c r="AQ230" s="121"/>
      <c r="AR230" s="121"/>
      <c r="AS230" s="121"/>
      <c r="AT230" s="121"/>
      <c r="AU230" s="121"/>
      <c r="AV230" s="121"/>
      <c r="AW230" s="121"/>
      <c r="AX230" s="121"/>
    </row>
    <row r="231" spans="1:50" s="181" customFormat="1">
      <c r="A231" s="174" t="s">
        <v>260</v>
      </c>
      <c r="B231" s="175" t="s">
        <v>391</v>
      </c>
      <c r="C231" s="176">
        <v>1</v>
      </c>
      <c r="D231" s="177" t="s">
        <v>257</v>
      </c>
      <c r="E231" s="181" t="s">
        <v>229</v>
      </c>
      <c r="F231" s="176">
        <v>3</v>
      </c>
      <c r="G231" s="178" t="s">
        <v>258</v>
      </c>
      <c r="H231" s="176">
        <v>11</v>
      </c>
      <c r="I231" s="176">
        <v>15</v>
      </c>
      <c r="J231" s="176">
        <f t="shared" si="54"/>
        <v>5</v>
      </c>
      <c r="K231" s="176"/>
      <c r="L231" s="176">
        <v>30</v>
      </c>
      <c r="M231" s="179"/>
      <c r="N231" s="180"/>
      <c r="P231" s="182"/>
      <c r="Q231" s="183">
        <f t="shared" si="55"/>
        <v>20</v>
      </c>
      <c r="R231" s="180">
        <f t="shared" si="56"/>
        <v>20</v>
      </c>
      <c r="S231" s="118"/>
      <c r="T231" s="118"/>
      <c r="U231" s="118"/>
      <c r="V231" s="119"/>
      <c r="W231" s="120"/>
      <c r="X231" s="121"/>
      <c r="Y231" s="121"/>
      <c r="Z231" s="121"/>
      <c r="AA231" s="121"/>
      <c r="AB231" s="121"/>
      <c r="AC231" s="121"/>
      <c r="AD231" s="121"/>
      <c r="AE231" s="121"/>
      <c r="AF231" s="121"/>
      <c r="AG231" s="121"/>
      <c r="AH231" s="121"/>
      <c r="AI231" s="121"/>
      <c r="AJ231" s="121"/>
      <c r="AK231" s="121"/>
      <c r="AL231" s="121"/>
      <c r="AM231" s="121"/>
      <c r="AN231" s="121"/>
      <c r="AO231" s="121"/>
      <c r="AP231" s="121"/>
      <c r="AQ231" s="121"/>
      <c r="AR231" s="121"/>
      <c r="AS231" s="121"/>
      <c r="AT231" s="121"/>
      <c r="AU231" s="121"/>
      <c r="AV231" s="121"/>
      <c r="AW231" s="121"/>
      <c r="AX231" s="121"/>
    </row>
    <row r="232" spans="1:50" s="181" customFormat="1">
      <c r="A232" s="174" t="s">
        <v>260</v>
      </c>
      <c r="B232" s="175" t="s">
        <v>392</v>
      </c>
      <c r="C232" s="176">
        <v>1</v>
      </c>
      <c r="D232" s="177" t="s">
        <v>257</v>
      </c>
      <c r="E232" s="181" t="s">
        <v>229</v>
      </c>
      <c r="F232" s="176">
        <v>3</v>
      </c>
      <c r="G232" s="178" t="s">
        <v>262</v>
      </c>
      <c r="H232" s="176">
        <v>11</v>
      </c>
      <c r="I232" s="176">
        <v>15</v>
      </c>
      <c r="J232" s="176">
        <f t="shared" si="54"/>
        <v>5</v>
      </c>
      <c r="K232" s="176"/>
      <c r="L232" s="176">
        <v>30</v>
      </c>
      <c r="M232" s="179"/>
      <c r="N232" s="180"/>
      <c r="P232" s="182"/>
      <c r="Q232" s="183">
        <f t="shared" si="55"/>
        <v>20</v>
      </c>
      <c r="R232" s="180">
        <f t="shared" si="56"/>
        <v>20</v>
      </c>
      <c r="S232" s="118"/>
      <c r="T232" s="118"/>
      <c r="U232" s="118"/>
      <c r="V232" s="119"/>
      <c r="W232" s="120"/>
      <c r="X232" s="121"/>
      <c r="Y232" s="121"/>
      <c r="Z232" s="121"/>
      <c r="AA232" s="121"/>
      <c r="AB232" s="121"/>
      <c r="AC232" s="121"/>
      <c r="AD232" s="121"/>
      <c r="AE232" s="121"/>
      <c r="AF232" s="121"/>
      <c r="AG232" s="121"/>
      <c r="AH232" s="121"/>
      <c r="AI232" s="121"/>
      <c r="AJ232" s="121"/>
      <c r="AK232" s="121"/>
      <c r="AL232" s="121"/>
      <c r="AM232" s="121"/>
      <c r="AN232" s="121"/>
      <c r="AO232" s="121"/>
      <c r="AP232" s="121"/>
      <c r="AQ232" s="121"/>
      <c r="AR232" s="121"/>
      <c r="AS232" s="121"/>
      <c r="AT232" s="121"/>
      <c r="AU232" s="121"/>
      <c r="AV232" s="121"/>
      <c r="AW232" s="121"/>
      <c r="AX232" s="121"/>
    </row>
    <row r="233" spans="1:50" s="181" customFormat="1">
      <c r="A233" s="174" t="s">
        <v>260</v>
      </c>
      <c r="B233" s="175" t="s">
        <v>393</v>
      </c>
      <c r="C233" s="176">
        <v>1</v>
      </c>
      <c r="D233" s="177" t="s">
        <v>257</v>
      </c>
      <c r="E233" s="181" t="s">
        <v>229</v>
      </c>
      <c r="F233" s="176">
        <v>3</v>
      </c>
      <c r="G233" s="178" t="s">
        <v>258</v>
      </c>
      <c r="H233" s="176">
        <v>16</v>
      </c>
      <c r="I233" s="176">
        <v>20</v>
      </c>
      <c r="J233" s="176">
        <f t="shared" si="54"/>
        <v>5</v>
      </c>
      <c r="K233" s="176"/>
      <c r="L233" s="176">
        <v>30</v>
      </c>
      <c r="M233" s="179"/>
      <c r="N233" s="180"/>
      <c r="P233" s="182"/>
      <c r="Q233" s="183">
        <f t="shared" si="55"/>
        <v>20</v>
      </c>
      <c r="R233" s="180">
        <f t="shared" si="56"/>
        <v>20</v>
      </c>
      <c r="S233" s="118"/>
      <c r="T233" s="118"/>
      <c r="U233" s="118"/>
      <c r="V233" s="119"/>
      <c r="W233" s="120"/>
      <c r="X233" s="121"/>
      <c r="Y233" s="121"/>
      <c r="Z233" s="121"/>
      <c r="AA233" s="121"/>
      <c r="AB233" s="121"/>
      <c r="AC233" s="121"/>
      <c r="AD233" s="121"/>
      <c r="AE233" s="121"/>
      <c r="AF233" s="121"/>
      <c r="AG233" s="121"/>
      <c r="AH233" s="121"/>
      <c r="AI233" s="121"/>
      <c r="AJ233" s="121"/>
      <c r="AK233" s="121"/>
      <c r="AL233" s="121"/>
      <c r="AM233" s="121"/>
      <c r="AN233" s="121"/>
      <c r="AO233" s="121"/>
      <c r="AP233" s="121"/>
      <c r="AQ233" s="121"/>
      <c r="AR233" s="121"/>
      <c r="AS233" s="121"/>
      <c r="AT233" s="121"/>
      <c r="AU233" s="121"/>
      <c r="AV233" s="121"/>
      <c r="AW233" s="121"/>
      <c r="AX233" s="121"/>
    </row>
    <row r="234" spans="1:50" s="181" customFormat="1">
      <c r="A234" s="174" t="s">
        <v>260</v>
      </c>
      <c r="B234" s="175" t="s">
        <v>394</v>
      </c>
      <c r="C234" s="176">
        <v>1</v>
      </c>
      <c r="D234" s="177" t="s">
        <v>257</v>
      </c>
      <c r="E234" s="181" t="s">
        <v>229</v>
      </c>
      <c r="F234" s="176">
        <v>3</v>
      </c>
      <c r="G234" s="178" t="s">
        <v>262</v>
      </c>
      <c r="H234" s="176">
        <v>16</v>
      </c>
      <c r="I234" s="176">
        <v>20</v>
      </c>
      <c r="J234" s="176">
        <f t="shared" si="54"/>
        <v>5</v>
      </c>
      <c r="K234" s="176"/>
      <c r="L234" s="176">
        <v>30</v>
      </c>
      <c r="M234" s="179"/>
      <c r="N234" s="180"/>
      <c r="P234" s="182"/>
      <c r="Q234" s="183">
        <f t="shared" si="55"/>
        <v>20</v>
      </c>
      <c r="R234" s="180">
        <f t="shared" si="56"/>
        <v>20</v>
      </c>
      <c r="S234" s="118"/>
      <c r="T234" s="118"/>
      <c r="U234" s="118"/>
      <c r="V234" s="119"/>
      <c r="W234" s="120"/>
      <c r="X234" s="121"/>
      <c r="Y234" s="121"/>
      <c r="Z234" s="121"/>
      <c r="AA234" s="121"/>
      <c r="AB234" s="121"/>
      <c r="AC234" s="121"/>
      <c r="AD234" s="121"/>
      <c r="AE234" s="121"/>
      <c r="AF234" s="121"/>
      <c r="AG234" s="121"/>
      <c r="AH234" s="121"/>
      <c r="AI234" s="121"/>
      <c r="AJ234" s="121"/>
      <c r="AK234" s="121"/>
      <c r="AL234" s="121"/>
      <c r="AM234" s="121"/>
      <c r="AN234" s="121"/>
      <c r="AO234" s="121"/>
      <c r="AP234" s="121"/>
      <c r="AQ234" s="121"/>
      <c r="AR234" s="121"/>
      <c r="AS234" s="121"/>
      <c r="AT234" s="121"/>
      <c r="AU234" s="121"/>
      <c r="AV234" s="121"/>
      <c r="AW234" s="121"/>
      <c r="AX234" s="121"/>
    </row>
    <row r="235" spans="1:50" s="208" customFormat="1">
      <c r="A235" s="204" t="s">
        <v>260</v>
      </c>
      <c r="B235" s="205" t="s">
        <v>411</v>
      </c>
      <c r="C235" s="206">
        <v>1</v>
      </c>
      <c r="D235" s="207" t="s">
        <v>255</v>
      </c>
      <c r="E235" s="208" t="s">
        <v>229</v>
      </c>
      <c r="F235" s="206">
        <v>3</v>
      </c>
      <c r="G235" s="209" t="s">
        <v>377</v>
      </c>
      <c r="H235" s="206">
        <v>5</v>
      </c>
      <c r="I235" s="206">
        <v>16</v>
      </c>
      <c r="J235" s="206">
        <f>I235-H235+1</f>
        <v>12</v>
      </c>
      <c r="K235" s="206"/>
      <c r="L235" s="206">
        <v>60</v>
      </c>
      <c r="M235" s="210"/>
      <c r="N235" s="211"/>
      <c r="P235" s="212"/>
      <c r="Q235" s="213">
        <f>IF(J235=0,0,L235/1.5)</f>
        <v>40</v>
      </c>
      <c r="R235" s="211">
        <f>O235+P235+Q235</f>
        <v>40</v>
      </c>
      <c r="S235" s="15"/>
      <c r="T235" s="15"/>
      <c r="U235" s="15"/>
      <c r="V235" s="202"/>
      <c r="W235" s="203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14"/>
      <c r="AJ235" s="14"/>
      <c r="AK235" s="14"/>
      <c r="AL235" s="14"/>
      <c r="AM235" s="14"/>
      <c r="AN235" s="14"/>
      <c r="AO235" s="14"/>
      <c r="AP235" s="14"/>
      <c r="AQ235" s="14"/>
      <c r="AR235" s="14"/>
      <c r="AS235" s="14"/>
      <c r="AT235" s="14"/>
      <c r="AU235" s="14"/>
      <c r="AV235" s="14"/>
      <c r="AW235" s="14"/>
      <c r="AX235" s="14"/>
    </row>
    <row r="236" spans="1:50" s="121" customFormat="1">
      <c r="A236" s="174" t="s">
        <v>260</v>
      </c>
      <c r="B236" s="175" t="s">
        <v>230</v>
      </c>
      <c r="C236" s="176">
        <v>1</v>
      </c>
      <c r="D236" s="177" t="s">
        <v>276</v>
      </c>
      <c r="E236" s="181" t="s">
        <v>229</v>
      </c>
      <c r="F236" s="176">
        <v>4</v>
      </c>
      <c r="G236" s="178" t="s">
        <v>258</v>
      </c>
      <c r="H236" s="176">
        <v>1</v>
      </c>
      <c r="I236" s="176">
        <v>5</v>
      </c>
      <c r="J236" s="176">
        <f>I236-H236+1</f>
        <v>5</v>
      </c>
      <c r="K236" s="176"/>
      <c r="L236" s="176">
        <v>30</v>
      </c>
      <c r="M236" s="179"/>
      <c r="N236" s="180"/>
      <c r="O236" s="181"/>
      <c r="P236" s="182"/>
      <c r="Q236" s="183">
        <f>IF(J236=0,0,L236/1.5)</f>
        <v>20</v>
      </c>
      <c r="R236" s="180">
        <f>O236+P236+Q236</f>
        <v>20</v>
      </c>
      <c r="S236" s="118"/>
      <c r="T236" s="118"/>
      <c r="U236" s="118">
        <v>54</v>
      </c>
      <c r="V236" s="119"/>
      <c r="W236" s="120"/>
    </row>
    <row r="237" spans="1:50" s="121" customFormat="1">
      <c r="A237" s="174" t="s">
        <v>260</v>
      </c>
      <c r="B237" s="175" t="s">
        <v>346</v>
      </c>
      <c r="C237" s="176">
        <v>1</v>
      </c>
      <c r="D237" s="177" t="s">
        <v>276</v>
      </c>
      <c r="E237" s="181" t="s">
        <v>229</v>
      </c>
      <c r="F237" s="176">
        <v>4</v>
      </c>
      <c r="G237" s="178" t="s">
        <v>262</v>
      </c>
      <c r="H237" s="176">
        <v>1</v>
      </c>
      <c r="I237" s="176">
        <v>5</v>
      </c>
      <c r="J237" s="176">
        <f>I237-H237+1</f>
        <v>5</v>
      </c>
      <c r="K237" s="176"/>
      <c r="L237" s="176">
        <v>30</v>
      </c>
      <c r="M237" s="179"/>
      <c r="N237" s="180"/>
      <c r="O237" s="181"/>
      <c r="P237" s="182"/>
      <c r="Q237" s="183">
        <f>IF(J237=0,0,L237/1.5)</f>
        <v>20</v>
      </c>
      <c r="R237" s="180">
        <f>O237+P237+Q237</f>
        <v>20</v>
      </c>
      <c r="S237" s="118"/>
      <c r="T237" s="118"/>
      <c r="U237" s="118">
        <v>54</v>
      </c>
      <c r="V237" s="119"/>
      <c r="W237" s="120"/>
    </row>
    <row r="238" spans="1:50" s="121" customFormat="1">
      <c r="A238" s="174" t="s">
        <v>260</v>
      </c>
      <c r="B238" s="175" t="s">
        <v>395</v>
      </c>
      <c r="C238" s="176">
        <v>1</v>
      </c>
      <c r="D238" s="177" t="s">
        <v>269</v>
      </c>
      <c r="E238" s="181" t="s">
        <v>229</v>
      </c>
      <c r="F238" s="176">
        <v>4</v>
      </c>
      <c r="G238" s="178" t="s">
        <v>258</v>
      </c>
      <c r="H238" s="176">
        <v>6</v>
      </c>
      <c r="I238" s="176">
        <v>10</v>
      </c>
      <c r="J238" s="176">
        <f t="shared" ref="J238:J248" si="57">I238-H238+1</f>
        <v>5</v>
      </c>
      <c r="K238" s="176"/>
      <c r="L238" s="176">
        <v>30</v>
      </c>
      <c r="M238" s="179"/>
      <c r="N238" s="180"/>
      <c r="O238" s="181"/>
      <c r="P238" s="182"/>
      <c r="Q238" s="183">
        <f>IF(J238=0,0,L238/1.5)</f>
        <v>20</v>
      </c>
      <c r="R238" s="180">
        <f t="shared" ref="R238:R248" si="58">O238+P238+Q238</f>
        <v>20</v>
      </c>
      <c r="S238" s="118"/>
      <c r="T238" s="118"/>
      <c r="U238" s="118"/>
      <c r="V238" s="119"/>
      <c r="W238" s="120"/>
    </row>
    <row r="239" spans="1:50" s="121" customFormat="1">
      <c r="A239" s="174" t="s">
        <v>260</v>
      </c>
      <c r="B239" s="175" t="s">
        <v>397</v>
      </c>
      <c r="C239" s="176">
        <v>1</v>
      </c>
      <c r="D239" s="177" t="s">
        <v>314</v>
      </c>
      <c r="E239" s="181" t="s">
        <v>229</v>
      </c>
      <c r="F239" s="176">
        <v>4</v>
      </c>
      <c r="G239" s="178" t="s">
        <v>262</v>
      </c>
      <c r="H239" s="176">
        <v>6</v>
      </c>
      <c r="I239" s="176">
        <v>10</v>
      </c>
      <c r="J239" s="176">
        <f t="shared" si="57"/>
        <v>5</v>
      </c>
      <c r="K239" s="176"/>
      <c r="L239" s="176">
        <v>30</v>
      </c>
      <c r="M239" s="179"/>
      <c r="N239" s="180"/>
      <c r="O239" s="181"/>
      <c r="P239" s="182"/>
      <c r="Q239" s="183">
        <f>IF(J239=0,0,L239/1.5)</f>
        <v>20</v>
      </c>
      <c r="R239" s="180">
        <f t="shared" si="58"/>
        <v>20</v>
      </c>
      <c r="S239" s="118"/>
      <c r="T239" s="118"/>
      <c r="U239" s="118"/>
      <c r="V239" s="119"/>
      <c r="W239" s="120"/>
    </row>
    <row r="240" spans="1:50" s="121" customFormat="1">
      <c r="A240" s="174" t="s">
        <v>260</v>
      </c>
      <c r="B240" s="175" t="s">
        <v>399</v>
      </c>
      <c r="C240" s="176">
        <v>1</v>
      </c>
      <c r="D240" s="177" t="s">
        <v>257</v>
      </c>
      <c r="E240" s="181" t="s">
        <v>229</v>
      </c>
      <c r="F240" s="176">
        <v>4</v>
      </c>
      <c r="G240" s="178" t="s">
        <v>258</v>
      </c>
      <c r="H240" s="176">
        <v>11</v>
      </c>
      <c r="I240" s="176">
        <v>20</v>
      </c>
      <c r="J240" s="176">
        <f t="shared" si="57"/>
        <v>10</v>
      </c>
      <c r="K240" s="176"/>
      <c r="L240" s="176">
        <v>60</v>
      </c>
      <c r="M240" s="179"/>
      <c r="N240" s="180"/>
      <c r="O240" s="181"/>
      <c r="P240" s="182"/>
      <c r="Q240" s="183">
        <f t="shared" ref="Q240:Q245" si="59">IF(J240=0,0,L240/1.5)</f>
        <v>40</v>
      </c>
      <c r="R240" s="180">
        <f t="shared" si="58"/>
        <v>40</v>
      </c>
      <c r="S240" s="118"/>
      <c r="T240" s="118"/>
      <c r="U240" s="118"/>
      <c r="V240" s="119"/>
      <c r="W240" s="120"/>
    </row>
    <row r="241" spans="1:50" s="181" customFormat="1">
      <c r="A241" s="174" t="s">
        <v>260</v>
      </c>
      <c r="B241" s="175" t="s">
        <v>400</v>
      </c>
      <c r="C241" s="176">
        <v>1</v>
      </c>
      <c r="D241" s="177" t="s">
        <v>257</v>
      </c>
      <c r="E241" s="181" t="s">
        <v>229</v>
      </c>
      <c r="F241" s="176">
        <v>4</v>
      </c>
      <c r="G241" s="178" t="s">
        <v>262</v>
      </c>
      <c r="H241" s="176">
        <v>11</v>
      </c>
      <c r="I241" s="176">
        <v>20</v>
      </c>
      <c r="J241" s="176">
        <f t="shared" si="57"/>
        <v>10</v>
      </c>
      <c r="K241" s="176"/>
      <c r="L241" s="176">
        <v>60</v>
      </c>
      <c r="M241" s="179"/>
      <c r="N241" s="180"/>
      <c r="P241" s="182"/>
      <c r="Q241" s="183">
        <f t="shared" si="59"/>
        <v>40</v>
      </c>
      <c r="R241" s="180">
        <f t="shared" si="58"/>
        <v>40</v>
      </c>
      <c r="S241" s="118"/>
      <c r="T241" s="118"/>
      <c r="U241" s="118"/>
      <c r="V241" s="119"/>
      <c r="W241" s="120"/>
      <c r="X241" s="121"/>
      <c r="Y241" s="121"/>
      <c r="Z241" s="121"/>
      <c r="AA241" s="121"/>
      <c r="AB241" s="121"/>
      <c r="AC241" s="121"/>
      <c r="AD241" s="121"/>
      <c r="AE241" s="121"/>
      <c r="AF241" s="121"/>
      <c r="AG241" s="121"/>
      <c r="AH241" s="121"/>
      <c r="AI241" s="121"/>
      <c r="AJ241" s="121"/>
      <c r="AK241" s="121"/>
      <c r="AL241" s="121"/>
      <c r="AM241" s="121"/>
      <c r="AN241" s="121"/>
      <c r="AO241" s="121"/>
      <c r="AP241" s="121"/>
      <c r="AQ241" s="121"/>
      <c r="AR241" s="121"/>
      <c r="AS241" s="121"/>
      <c r="AT241" s="121"/>
      <c r="AU241" s="121"/>
      <c r="AV241" s="121"/>
      <c r="AW241" s="121"/>
      <c r="AX241" s="121"/>
    </row>
    <row r="242" spans="1:50" s="208" customFormat="1">
      <c r="A242" s="204" t="s">
        <v>260</v>
      </c>
      <c r="B242" s="205" t="s">
        <v>412</v>
      </c>
      <c r="C242" s="206">
        <v>1</v>
      </c>
      <c r="D242" s="207" t="s">
        <v>255</v>
      </c>
      <c r="E242" s="208" t="s">
        <v>229</v>
      </c>
      <c r="F242" s="206">
        <v>4</v>
      </c>
      <c r="G242" s="209" t="s">
        <v>377</v>
      </c>
      <c r="H242" s="206">
        <v>5</v>
      </c>
      <c r="I242" s="206">
        <v>16</v>
      </c>
      <c r="J242" s="206">
        <f>I242-H242+1</f>
        <v>12</v>
      </c>
      <c r="K242" s="206"/>
      <c r="L242" s="206">
        <v>60</v>
      </c>
      <c r="M242" s="210"/>
      <c r="N242" s="211"/>
      <c r="P242" s="212"/>
      <c r="Q242" s="213">
        <f t="shared" si="59"/>
        <v>40</v>
      </c>
      <c r="R242" s="211">
        <f>O242+P242+Q242</f>
        <v>40</v>
      </c>
      <c r="S242" s="15"/>
      <c r="T242" s="15"/>
      <c r="U242" s="15"/>
      <c r="V242" s="202"/>
      <c r="W242" s="203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14"/>
      <c r="AK242" s="14"/>
      <c r="AL242" s="14"/>
      <c r="AM242" s="14"/>
      <c r="AN242" s="14"/>
      <c r="AO242" s="14"/>
      <c r="AP242" s="14"/>
      <c r="AQ242" s="14"/>
      <c r="AR242" s="14"/>
      <c r="AS242" s="14"/>
      <c r="AT242" s="14"/>
      <c r="AU242" s="14"/>
      <c r="AV242" s="14"/>
      <c r="AW242" s="14"/>
      <c r="AX242" s="14"/>
    </row>
    <row r="243" spans="1:50" s="121" customFormat="1">
      <c r="A243" s="174" t="s">
        <v>260</v>
      </c>
      <c r="B243" s="175" t="s">
        <v>347</v>
      </c>
      <c r="C243" s="176">
        <v>1</v>
      </c>
      <c r="D243" s="177" t="s">
        <v>276</v>
      </c>
      <c r="E243" s="181" t="s">
        <v>229</v>
      </c>
      <c r="F243" s="176">
        <v>5</v>
      </c>
      <c r="G243" s="178" t="s">
        <v>258</v>
      </c>
      <c r="H243" s="176">
        <v>1</v>
      </c>
      <c r="I243" s="176">
        <v>5</v>
      </c>
      <c r="J243" s="176">
        <f t="shared" si="57"/>
        <v>5</v>
      </c>
      <c r="K243" s="176"/>
      <c r="L243" s="176">
        <v>30</v>
      </c>
      <c r="M243" s="179"/>
      <c r="N243" s="180"/>
      <c r="O243" s="181"/>
      <c r="P243" s="182"/>
      <c r="Q243" s="183">
        <f t="shared" si="59"/>
        <v>20</v>
      </c>
      <c r="R243" s="180">
        <f t="shared" si="58"/>
        <v>20</v>
      </c>
      <c r="S243" s="118"/>
      <c r="T243" s="118"/>
      <c r="U243" s="118">
        <v>54</v>
      </c>
      <c r="V243" s="119"/>
      <c r="W243" s="120"/>
    </row>
    <row r="244" spans="1:50" s="121" customFormat="1">
      <c r="A244" s="174" t="s">
        <v>260</v>
      </c>
      <c r="B244" s="175" t="s">
        <v>325</v>
      </c>
      <c r="C244" s="176">
        <v>1</v>
      </c>
      <c r="D244" s="177" t="s">
        <v>276</v>
      </c>
      <c r="E244" s="181" t="s">
        <v>229</v>
      </c>
      <c r="F244" s="176">
        <v>5</v>
      </c>
      <c r="G244" s="178" t="s">
        <v>262</v>
      </c>
      <c r="H244" s="176">
        <v>1</v>
      </c>
      <c r="I244" s="176">
        <v>5</v>
      </c>
      <c r="J244" s="176">
        <f t="shared" si="57"/>
        <v>5</v>
      </c>
      <c r="K244" s="176"/>
      <c r="L244" s="176">
        <v>30</v>
      </c>
      <c r="M244" s="179"/>
      <c r="N244" s="180"/>
      <c r="O244" s="181"/>
      <c r="P244" s="182"/>
      <c r="Q244" s="183">
        <f t="shared" si="59"/>
        <v>20</v>
      </c>
      <c r="R244" s="180">
        <f t="shared" si="58"/>
        <v>20</v>
      </c>
      <c r="S244" s="118"/>
      <c r="T244" s="118"/>
      <c r="U244" s="118">
        <v>54</v>
      </c>
      <c r="V244" s="119"/>
      <c r="W244" s="120"/>
    </row>
    <row r="245" spans="1:50" s="121" customFormat="1">
      <c r="A245" s="174" t="s">
        <v>260</v>
      </c>
      <c r="B245" s="175" t="s">
        <v>347</v>
      </c>
      <c r="C245" s="176">
        <v>1</v>
      </c>
      <c r="D245" s="177" t="s">
        <v>261</v>
      </c>
      <c r="E245" s="181" t="s">
        <v>228</v>
      </c>
      <c r="F245" s="176">
        <v>5</v>
      </c>
      <c r="G245" s="178" t="s">
        <v>258</v>
      </c>
      <c r="H245" s="176">
        <v>6</v>
      </c>
      <c r="I245" s="176">
        <v>10</v>
      </c>
      <c r="J245" s="176">
        <f t="shared" si="57"/>
        <v>5</v>
      </c>
      <c r="K245" s="176"/>
      <c r="L245" s="176">
        <v>30</v>
      </c>
      <c r="M245" s="179"/>
      <c r="N245" s="180"/>
      <c r="O245" s="181"/>
      <c r="P245" s="182"/>
      <c r="Q245" s="183">
        <f t="shared" si="59"/>
        <v>20</v>
      </c>
      <c r="R245" s="180">
        <f t="shared" si="58"/>
        <v>20</v>
      </c>
      <c r="S245" s="118"/>
      <c r="T245" s="118">
        <v>1</v>
      </c>
      <c r="U245" s="118">
        <f>T245*R245</f>
        <v>20</v>
      </c>
      <c r="V245" s="119"/>
      <c r="W245" s="120"/>
    </row>
    <row r="246" spans="1:50" s="121" customFormat="1">
      <c r="A246" s="174" t="s">
        <v>260</v>
      </c>
      <c r="B246" s="175" t="s">
        <v>398</v>
      </c>
      <c r="C246" s="176">
        <v>1</v>
      </c>
      <c r="D246" s="177" t="s">
        <v>314</v>
      </c>
      <c r="E246" s="181" t="s">
        <v>229</v>
      </c>
      <c r="F246" s="176">
        <v>5</v>
      </c>
      <c r="G246" s="178" t="s">
        <v>262</v>
      </c>
      <c r="H246" s="176">
        <v>6</v>
      </c>
      <c r="I246" s="176">
        <v>10</v>
      </c>
      <c r="J246" s="176">
        <f t="shared" si="57"/>
        <v>5</v>
      </c>
      <c r="K246" s="176"/>
      <c r="L246" s="176">
        <v>30</v>
      </c>
      <c r="M246" s="179"/>
      <c r="N246" s="180"/>
      <c r="O246" s="181"/>
      <c r="P246" s="182"/>
      <c r="Q246" s="183">
        <f t="shared" ref="Q246:Q270" si="60">IF(J246=0,0,L246/1.5)</f>
        <v>20</v>
      </c>
      <c r="R246" s="180">
        <f t="shared" si="58"/>
        <v>20</v>
      </c>
      <c r="S246" s="118"/>
      <c r="T246" s="118"/>
      <c r="U246" s="118"/>
      <c r="V246" s="119"/>
      <c r="W246" s="120"/>
    </row>
    <row r="247" spans="1:50" s="121" customFormat="1">
      <c r="A247" s="174" t="s">
        <v>260</v>
      </c>
      <c r="B247" s="175" t="s">
        <v>401</v>
      </c>
      <c r="C247" s="176">
        <v>1</v>
      </c>
      <c r="D247" s="177" t="s">
        <v>257</v>
      </c>
      <c r="E247" s="181" t="s">
        <v>229</v>
      </c>
      <c r="F247" s="176">
        <v>5</v>
      </c>
      <c r="G247" s="178" t="s">
        <v>258</v>
      </c>
      <c r="H247" s="176">
        <v>11</v>
      </c>
      <c r="I247" s="176">
        <v>20</v>
      </c>
      <c r="J247" s="176">
        <f t="shared" si="57"/>
        <v>10</v>
      </c>
      <c r="K247" s="176"/>
      <c r="L247" s="176">
        <v>60</v>
      </c>
      <c r="M247" s="179"/>
      <c r="N247" s="180"/>
      <c r="O247" s="181"/>
      <c r="P247" s="182"/>
      <c r="Q247" s="183">
        <f t="shared" si="60"/>
        <v>40</v>
      </c>
      <c r="R247" s="180">
        <f t="shared" si="58"/>
        <v>40</v>
      </c>
      <c r="S247" s="118"/>
      <c r="T247" s="118"/>
      <c r="U247" s="118"/>
      <c r="V247" s="119"/>
      <c r="W247" s="120"/>
    </row>
    <row r="248" spans="1:50" s="181" customFormat="1">
      <c r="A248" s="174" t="s">
        <v>260</v>
      </c>
      <c r="B248" s="175" t="s">
        <v>402</v>
      </c>
      <c r="C248" s="176">
        <v>1</v>
      </c>
      <c r="D248" s="177" t="s">
        <v>257</v>
      </c>
      <c r="E248" s="181" t="s">
        <v>229</v>
      </c>
      <c r="F248" s="176">
        <v>5</v>
      </c>
      <c r="G248" s="178" t="s">
        <v>262</v>
      </c>
      <c r="H248" s="176">
        <v>11</v>
      </c>
      <c r="I248" s="176">
        <v>20</v>
      </c>
      <c r="J248" s="176">
        <f t="shared" si="57"/>
        <v>10</v>
      </c>
      <c r="K248" s="176"/>
      <c r="L248" s="176">
        <v>60</v>
      </c>
      <c r="M248" s="179"/>
      <c r="N248" s="180"/>
      <c r="P248" s="182"/>
      <c r="Q248" s="183">
        <f t="shared" si="60"/>
        <v>40</v>
      </c>
      <c r="R248" s="180">
        <f t="shared" si="58"/>
        <v>40</v>
      </c>
      <c r="S248" s="118"/>
      <c r="T248" s="118"/>
      <c r="U248" s="118"/>
      <c r="V248" s="119"/>
      <c r="W248" s="120"/>
      <c r="X248" s="121"/>
      <c r="Y248" s="121"/>
      <c r="Z248" s="121"/>
      <c r="AA248" s="121"/>
      <c r="AB248" s="121"/>
      <c r="AC248" s="121"/>
      <c r="AD248" s="121"/>
      <c r="AE248" s="121"/>
      <c r="AF248" s="121"/>
      <c r="AG248" s="121"/>
      <c r="AH248" s="121"/>
      <c r="AI248" s="121"/>
      <c r="AJ248" s="121"/>
      <c r="AK248" s="121"/>
      <c r="AL248" s="121"/>
      <c r="AM248" s="121"/>
      <c r="AN248" s="121"/>
      <c r="AO248" s="121"/>
      <c r="AP248" s="121"/>
      <c r="AQ248" s="121"/>
      <c r="AR248" s="121"/>
      <c r="AS248" s="121"/>
      <c r="AT248" s="121"/>
      <c r="AU248" s="121"/>
      <c r="AV248" s="121"/>
      <c r="AW248" s="121"/>
      <c r="AX248" s="121"/>
    </row>
    <row r="249" spans="1:50" s="208" customFormat="1">
      <c r="A249" s="204" t="s">
        <v>260</v>
      </c>
      <c r="B249" s="205" t="s">
        <v>409</v>
      </c>
      <c r="C249" s="206">
        <v>1</v>
      </c>
      <c r="D249" s="207" t="s">
        <v>276</v>
      </c>
      <c r="E249" s="208" t="s">
        <v>229</v>
      </c>
      <c r="F249" s="206">
        <v>5</v>
      </c>
      <c r="G249" s="209" t="s">
        <v>377</v>
      </c>
      <c r="H249" s="206">
        <v>5</v>
      </c>
      <c r="I249" s="206">
        <v>16</v>
      </c>
      <c r="J249" s="206">
        <f t="shared" ref="J249:J257" si="61">I249-H249+1</f>
        <v>12</v>
      </c>
      <c r="K249" s="206"/>
      <c r="L249" s="206">
        <v>60</v>
      </c>
      <c r="M249" s="210"/>
      <c r="N249" s="211"/>
      <c r="P249" s="212"/>
      <c r="Q249" s="213">
        <f t="shared" si="60"/>
        <v>40</v>
      </c>
      <c r="R249" s="211">
        <f t="shared" ref="R249:R257" si="62">O249+P249+Q249</f>
        <v>40</v>
      </c>
      <c r="S249" s="15"/>
      <c r="T249" s="15"/>
      <c r="U249" s="15"/>
      <c r="V249" s="202"/>
      <c r="W249" s="203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  <c r="AT249" s="14"/>
      <c r="AU249" s="14"/>
      <c r="AV249" s="14"/>
      <c r="AW249" s="14"/>
      <c r="AX249" s="14"/>
    </row>
    <row r="250" spans="1:50" s="121" customFormat="1">
      <c r="A250" s="174" t="s">
        <v>260</v>
      </c>
      <c r="B250" s="175" t="s">
        <v>323</v>
      </c>
      <c r="C250" s="176">
        <v>1</v>
      </c>
      <c r="D250" s="177" t="s">
        <v>271</v>
      </c>
      <c r="E250" s="181" t="s">
        <v>229</v>
      </c>
      <c r="F250" s="176">
        <v>6</v>
      </c>
      <c r="G250" s="178" t="s">
        <v>258</v>
      </c>
      <c r="H250" s="176">
        <v>1</v>
      </c>
      <c r="I250" s="176">
        <v>5</v>
      </c>
      <c r="J250" s="176">
        <f t="shared" si="61"/>
        <v>5</v>
      </c>
      <c r="K250" s="176"/>
      <c r="L250" s="176">
        <v>30</v>
      </c>
      <c r="M250" s="179"/>
      <c r="N250" s="180"/>
      <c r="O250" s="181"/>
      <c r="P250" s="182"/>
      <c r="Q250" s="183">
        <f t="shared" si="60"/>
        <v>20</v>
      </c>
      <c r="R250" s="180">
        <f t="shared" si="62"/>
        <v>20</v>
      </c>
      <c r="S250" s="118"/>
      <c r="T250" s="118"/>
      <c r="U250" s="118">
        <v>54</v>
      </c>
      <c r="V250" s="119"/>
      <c r="W250" s="120"/>
    </row>
    <row r="251" spans="1:50" s="121" customFormat="1">
      <c r="A251" s="174" t="s">
        <v>260</v>
      </c>
      <c r="B251" s="175" t="s">
        <v>324</v>
      </c>
      <c r="C251" s="176">
        <v>1</v>
      </c>
      <c r="D251" s="177" t="s">
        <v>271</v>
      </c>
      <c r="E251" s="181" t="s">
        <v>229</v>
      </c>
      <c r="F251" s="176">
        <v>6</v>
      </c>
      <c r="G251" s="178" t="s">
        <v>262</v>
      </c>
      <c r="H251" s="176">
        <v>1</v>
      </c>
      <c r="I251" s="176">
        <v>5</v>
      </c>
      <c r="J251" s="176">
        <f t="shared" si="61"/>
        <v>5</v>
      </c>
      <c r="K251" s="176"/>
      <c r="L251" s="176">
        <v>30</v>
      </c>
      <c r="M251" s="179"/>
      <c r="N251" s="180"/>
      <c r="O251" s="181"/>
      <c r="P251" s="182"/>
      <c r="Q251" s="183">
        <f t="shared" si="60"/>
        <v>20</v>
      </c>
      <c r="R251" s="180">
        <f t="shared" si="62"/>
        <v>20</v>
      </c>
      <c r="S251" s="118"/>
      <c r="T251" s="118"/>
      <c r="U251" s="118">
        <v>54</v>
      </c>
      <c r="V251" s="119"/>
      <c r="W251" s="120"/>
    </row>
    <row r="252" spans="1:50" s="121" customFormat="1">
      <c r="A252" s="174" t="s">
        <v>260</v>
      </c>
      <c r="B252" s="175" t="s">
        <v>396</v>
      </c>
      <c r="C252" s="176">
        <v>1</v>
      </c>
      <c r="D252" s="177" t="s">
        <v>269</v>
      </c>
      <c r="E252" s="181" t="s">
        <v>229</v>
      </c>
      <c r="F252" s="176">
        <v>6</v>
      </c>
      <c r="G252" s="178" t="s">
        <v>262</v>
      </c>
      <c r="H252" s="176">
        <v>6</v>
      </c>
      <c r="I252" s="176">
        <v>10</v>
      </c>
      <c r="J252" s="176">
        <f t="shared" si="61"/>
        <v>5</v>
      </c>
      <c r="K252" s="176"/>
      <c r="L252" s="176">
        <v>30</v>
      </c>
      <c r="M252" s="179"/>
      <c r="N252" s="180"/>
      <c r="O252" s="181"/>
      <c r="P252" s="182"/>
      <c r="Q252" s="183">
        <f t="shared" si="60"/>
        <v>20</v>
      </c>
      <c r="R252" s="180">
        <f t="shared" si="62"/>
        <v>20</v>
      </c>
      <c r="S252" s="118"/>
      <c r="T252" s="118"/>
      <c r="U252" s="118"/>
      <c r="V252" s="119"/>
      <c r="W252" s="120"/>
    </row>
    <row r="253" spans="1:50" s="121" customFormat="1">
      <c r="A253" s="174" t="s">
        <v>260</v>
      </c>
      <c r="B253" s="175" t="s">
        <v>403</v>
      </c>
      <c r="C253" s="176">
        <v>1</v>
      </c>
      <c r="D253" s="177" t="s">
        <v>314</v>
      </c>
      <c r="E253" s="181" t="s">
        <v>229</v>
      </c>
      <c r="F253" s="176" t="s">
        <v>77</v>
      </c>
      <c r="G253" s="178" t="s">
        <v>258</v>
      </c>
      <c r="H253" s="176">
        <v>6</v>
      </c>
      <c r="I253" s="176">
        <v>10</v>
      </c>
      <c r="J253" s="176">
        <f t="shared" si="61"/>
        <v>5</v>
      </c>
      <c r="K253" s="176"/>
      <c r="L253" s="176">
        <v>60</v>
      </c>
      <c r="M253" s="179"/>
      <c r="N253" s="180"/>
      <c r="O253" s="181"/>
      <c r="P253" s="182"/>
      <c r="Q253" s="183">
        <f t="shared" si="60"/>
        <v>40</v>
      </c>
      <c r="R253" s="180">
        <f t="shared" si="62"/>
        <v>40</v>
      </c>
      <c r="S253" s="118"/>
      <c r="T253" s="118"/>
      <c r="U253" s="118"/>
      <c r="V253" s="119"/>
      <c r="W253" s="120"/>
    </row>
    <row r="254" spans="1:50" s="121" customFormat="1">
      <c r="A254" s="174" t="s">
        <v>260</v>
      </c>
      <c r="B254" s="175" t="s">
        <v>404</v>
      </c>
      <c r="C254" s="176">
        <v>1</v>
      </c>
      <c r="D254" s="177" t="s">
        <v>263</v>
      </c>
      <c r="E254" s="181" t="s">
        <v>229</v>
      </c>
      <c r="F254" s="176">
        <v>6</v>
      </c>
      <c r="G254" s="178" t="s">
        <v>258</v>
      </c>
      <c r="H254" s="176">
        <v>11</v>
      </c>
      <c r="I254" s="176">
        <v>20</v>
      </c>
      <c r="J254" s="176">
        <f t="shared" si="61"/>
        <v>10</v>
      </c>
      <c r="K254" s="176"/>
      <c r="L254" s="176">
        <v>60</v>
      </c>
      <c r="M254" s="179"/>
      <c r="N254" s="180"/>
      <c r="O254" s="181"/>
      <c r="P254" s="182"/>
      <c r="Q254" s="183">
        <f t="shared" si="60"/>
        <v>40</v>
      </c>
      <c r="R254" s="180">
        <f t="shared" si="62"/>
        <v>40</v>
      </c>
      <c r="S254" s="118"/>
      <c r="T254" s="118"/>
      <c r="U254" s="118"/>
      <c r="V254" s="119"/>
      <c r="W254" s="120"/>
    </row>
    <row r="255" spans="1:50" s="121" customFormat="1">
      <c r="A255" s="174" t="s">
        <v>260</v>
      </c>
      <c r="B255" s="175" t="s">
        <v>405</v>
      </c>
      <c r="C255" s="176">
        <v>1</v>
      </c>
      <c r="D255" s="177" t="s">
        <v>263</v>
      </c>
      <c r="E255" s="181" t="s">
        <v>229</v>
      </c>
      <c r="F255" s="176">
        <v>6</v>
      </c>
      <c r="G255" s="178" t="s">
        <v>262</v>
      </c>
      <c r="H255" s="176">
        <v>11</v>
      </c>
      <c r="I255" s="176">
        <v>20</v>
      </c>
      <c r="J255" s="176">
        <f t="shared" si="61"/>
        <v>10</v>
      </c>
      <c r="K255" s="176"/>
      <c r="L255" s="176">
        <v>60</v>
      </c>
      <c r="M255" s="179"/>
      <c r="N255" s="180"/>
      <c r="O255" s="181"/>
      <c r="P255" s="182"/>
      <c r="Q255" s="183">
        <f t="shared" si="60"/>
        <v>40</v>
      </c>
      <c r="R255" s="180">
        <f t="shared" si="62"/>
        <v>40</v>
      </c>
      <c r="S255" s="118"/>
      <c r="T255" s="118"/>
      <c r="U255" s="118"/>
      <c r="V255" s="119"/>
      <c r="W255" s="120"/>
    </row>
    <row r="256" spans="1:50" s="208" customFormat="1">
      <c r="A256" s="204" t="s">
        <v>260</v>
      </c>
      <c r="B256" s="205" t="s">
        <v>410</v>
      </c>
      <c r="C256" s="206">
        <v>1</v>
      </c>
      <c r="D256" s="207" t="s">
        <v>276</v>
      </c>
      <c r="E256" s="208" t="s">
        <v>229</v>
      </c>
      <c r="F256" s="206">
        <v>6</v>
      </c>
      <c r="G256" s="209" t="s">
        <v>377</v>
      </c>
      <c r="H256" s="206">
        <v>5</v>
      </c>
      <c r="I256" s="206">
        <v>16</v>
      </c>
      <c r="J256" s="206">
        <f t="shared" si="61"/>
        <v>12</v>
      </c>
      <c r="K256" s="206"/>
      <c r="L256" s="206">
        <v>60</v>
      </c>
      <c r="M256" s="210"/>
      <c r="N256" s="211"/>
      <c r="P256" s="212"/>
      <c r="Q256" s="213">
        <f t="shared" si="60"/>
        <v>40</v>
      </c>
      <c r="R256" s="211">
        <f t="shared" si="62"/>
        <v>40</v>
      </c>
      <c r="S256" s="15"/>
      <c r="T256" s="15"/>
      <c r="U256" s="15"/>
      <c r="V256" s="202"/>
      <c r="W256" s="203"/>
      <c r="X256" s="14"/>
      <c r="Y256" s="14"/>
      <c r="Z256" s="14"/>
      <c r="AA256" s="14"/>
      <c r="AB256" s="14"/>
      <c r="AC256" s="14"/>
      <c r="AD256" s="14"/>
      <c r="AE256" s="14"/>
      <c r="AF256" s="14"/>
      <c r="AG256" s="14"/>
      <c r="AH256" s="14"/>
      <c r="AI256" s="14"/>
      <c r="AJ256" s="14"/>
      <c r="AK256" s="14"/>
      <c r="AL256" s="14"/>
      <c r="AM256" s="14"/>
      <c r="AN256" s="14"/>
      <c r="AO256" s="14"/>
      <c r="AP256" s="14"/>
      <c r="AQ256" s="14"/>
      <c r="AR256" s="14"/>
      <c r="AS256" s="14"/>
      <c r="AT256" s="14"/>
      <c r="AU256" s="14"/>
      <c r="AV256" s="14"/>
      <c r="AW256" s="14"/>
      <c r="AX256" s="14"/>
    </row>
    <row r="257" spans="1:23" s="121" customFormat="1">
      <c r="A257" s="174" t="s">
        <v>260</v>
      </c>
      <c r="B257" s="175" t="s">
        <v>326</v>
      </c>
      <c r="C257" s="176">
        <v>1</v>
      </c>
      <c r="D257" s="177" t="s">
        <v>256</v>
      </c>
      <c r="E257" s="181" t="s">
        <v>229</v>
      </c>
      <c r="F257" s="176">
        <v>7</v>
      </c>
      <c r="G257" s="178" t="s">
        <v>258</v>
      </c>
      <c r="H257" s="176">
        <v>1</v>
      </c>
      <c r="I257" s="176">
        <v>5</v>
      </c>
      <c r="J257" s="176">
        <f t="shared" si="61"/>
        <v>5</v>
      </c>
      <c r="K257" s="176"/>
      <c r="L257" s="176">
        <v>30</v>
      </c>
      <c r="M257" s="179"/>
      <c r="N257" s="180"/>
      <c r="O257" s="181"/>
      <c r="P257" s="182"/>
      <c r="Q257" s="183">
        <f t="shared" si="60"/>
        <v>20</v>
      </c>
      <c r="R257" s="180">
        <f t="shared" si="62"/>
        <v>20</v>
      </c>
      <c r="S257" s="118"/>
      <c r="T257" s="118"/>
      <c r="U257" s="118">
        <v>54</v>
      </c>
      <c r="V257" s="119"/>
      <c r="W257" s="120"/>
    </row>
    <row r="258" spans="1:23" s="121" customFormat="1">
      <c r="A258" s="174" t="s">
        <v>260</v>
      </c>
      <c r="B258" s="175" t="s">
        <v>274</v>
      </c>
      <c r="C258" s="176">
        <v>1</v>
      </c>
      <c r="D258" s="177" t="s">
        <v>257</v>
      </c>
      <c r="E258" s="181" t="s">
        <v>272</v>
      </c>
      <c r="F258" s="176">
        <v>7</v>
      </c>
      <c r="G258" s="178" t="s">
        <v>262</v>
      </c>
      <c r="H258" s="176">
        <v>1</v>
      </c>
      <c r="I258" s="176">
        <v>10</v>
      </c>
      <c r="J258" s="176">
        <f t="shared" ref="J258:J314" si="63">I258-H258+1</f>
        <v>10</v>
      </c>
      <c r="K258" s="176"/>
      <c r="L258" s="176">
        <v>60</v>
      </c>
      <c r="M258" s="179">
        <f>K258/J258</f>
        <v>0</v>
      </c>
      <c r="N258" s="180">
        <f>L258/6</f>
        <v>10</v>
      </c>
      <c r="O258" s="181"/>
      <c r="P258" s="182"/>
      <c r="Q258" s="183">
        <f t="shared" si="60"/>
        <v>40</v>
      </c>
      <c r="R258" s="180">
        <f t="shared" ref="R258:R314" si="64">O258+P258+Q258</f>
        <v>40</v>
      </c>
      <c r="S258" s="118"/>
      <c r="T258" s="118"/>
      <c r="U258" s="118">
        <v>54</v>
      </c>
      <c r="V258" s="119"/>
      <c r="W258" s="120"/>
    </row>
    <row r="259" spans="1:23" s="121" customFormat="1">
      <c r="A259" s="174" t="s">
        <v>260</v>
      </c>
      <c r="B259" s="175" t="s">
        <v>406</v>
      </c>
      <c r="C259" s="176">
        <v>1</v>
      </c>
      <c r="D259" s="177" t="s">
        <v>256</v>
      </c>
      <c r="E259" s="181" t="s">
        <v>229</v>
      </c>
      <c r="F259" s="176">
        <v>7</v>
      </c>
      <c r="G259" s="178" t="s">
        <v>262</v>
      </c>
      <c r="H259" s="176">
        <v>11</v>
      </c>
      <c r="I259" s="176">
        <v>20</v>
      </c>
      <c r="J259" s="176">
        <f t="shared" si="63"/>
        <v>10</v>
      </c>
      <c r="K259" s="176"/>
      <c r="L259" s="176">
        <v>60</v>
      </c>
      <c r="M259" s="179"/>
      <c r="N259" s="180"/>
      <c r="O259" s="181"/>
      <c r="P259" s="182"/>
      <c r="Q259" s="183">
        <f t="shared" si="60"/>
        <v>40</v>
      </c>
      <c r="R259" s="180">
        <f t="shared" si="64"/>
        <v>40</v>
      </c>
      <c r="S259" s="118"/>
      <c r="T259" s="118"/>
      <c r="U259" s="118"/>
      <c r="V259" s="119"/>
      <c r="W259" s="120"/>
    </row>
    <row r="260" spans="1:23" s="121" customFormat="1">
      <c r="A260" s="174" t="s">
        <v>260</v>
      </c>
      <c r="B260" s="175" t="s">
        <v>407</v>
      </c>
      <c r="C260" s="176">
        <v>1</v>
      </c>
      <c r="D260" s="177" t="s">
        <v>261</v>
      </c>
      <c r="E260" s="181" t="s">
        <v>229</v>
      </c>
      <c r="F260" s="176">
        <v>7</v>
      </c>
      <c r="G260" s="178" t="s">
        <v>258</v>
      </c>
      <c r="H260" s="176">
        <v>11</v>
      </c>
      <c r="I260" s="176">
        <v>20</v>
      </c>
      <c r="J260" s="176">
        <f>I260-H260+1</f>
        <v>10</v>
      </c>
      <c r="K260" s="176"/>
      <c r="L260" s="176">
        <v>60</v>
      </c>
      <c r="M260" s="179"/>
      <c r="N260" s="180"/>
      <c r="O260" s="181"/>
      <c r="P260" s="182"/>
      <c r="Q260" s="183">
        <f t="shared" si="60"/>
        <v>40</v>
      </c>
      <c r="R260" s="180">
        <f>O260+P260+Q260</f>
        <v>40</v>
      </c>
      <c r="S260" s="118"/>
      <c r="T260" s="118"/>
      <c r="U260" s="118"/>
      <c r="V260" s="119"/>
      <c r="W260" s="120"/>
    </row>
    <row r="261" spans="1:23" s="121" customFormat="1">
      <c r="A261" s="123" t="s">
        <v>270</v>
      </c>
      <c r="B261" s="124" t="s">
        <v>144</v>
      </c>
      <c r="C261" s="125">
        <v>1</v>
      </c>
      <c r="D261" s="126" t="s">
        <v>268</v>
      </c>
      <c r="E261" s="121" t="s">
        <v>190</v>
      </c>
      <c r="F261" s="125">
        <v>2</v>
      </c>
      <c r="G261" s="127" t="s">
        <v>262</v>
      </c>
      <c r="H261" s="125">
        <v>6</v>
      </c>
      <c r="I261" s="125">
        <v>15</v>
      </c>
      <c r="J261" s="125">
        <f t="shared" si="63"/>
        <v>10</v>
      </c>
      <c r="K261" s="125"/>
      <c r="L261" s="125">
        <v>60</v>
      </c>
      <c r="M261" s="128"/>
      <c r="N261" s="129"/>
      <c r="P261" s="118"/>
      <c r="Q261" s="130">
        <f t="shared" si="60"/>
        <v>40</v>
      </c>
      <c r="R261" s="129">
        <f t="shared" si="64"/>
        <v>40</v>
      </c>
      <c r="S261" s="118"/>
      <c r="T261" s="118"/>
      <c r="U261" s="118">
        <v>54</v>
      </c>
      <c r="V261" s="119"/>
      <c r="W261" s="120"/>
    </row>
    <row r="262" spans="1:23" s="121" customFormat="1">
      <c r="A262" s="123" t="s">
        <v>270</v>
      </c>
      <c r="B262" s="124" t="s">
        <v>145</v>
      </c>
      <c r="C262" s="125">
        <v>1</v>
      </c>
      <c r="D262" s="126" t="s">
        <v>268</v>
      </c>
      <c r="E262" s="121" t="s">
        <v>190</v>
      </c>
      <c r="F262" s="125">
        <v>3</v>
      </c>
      <c r="G262" s="127" t="s">
        <v>262</v>
      </c>
      <c r="H262" s="125">
        <v>6</v>
      </c>
      <c r="I262" s="125">
        <v>15</v>
      </c>
      <c r="J262" s="125">
        <f t="shared" si="63"/>
        <v>10</v>
      </c>
      <c r="K262" s="125"/>
      <c r="L262" s="125">
        <v>60</v>
      </c>
      <c r="M262" s="128"/>
      <c r="N262" s="129"/>
      <c r="P262" s="118"/>
      <c r="Q262" s="130">
        <f t="shared" si="60"/>
        <v>40</v>
      </c>
      <c r="R262" s="129">
        <f t="shared" si="64"/>
        <v>40</v>
      </c>
      <c r="S262" s="118"/>
      <c r="T262" s="118"/>
      <c r="U262" s="118">
        <v>54</v>
      </c>
      <c r="V262" s="119"/>
      <c r="W262" s="120"/>
    </row>
    <row r="263" spans="1:23" s="121" customFormat="1">
      <c r="A263" s="123" t="s">
        <v>270</v>
      </c>
      <c r="B263" s="124" t="s">
        <v>146</v>
      </c>
      <c r="C263" s="125">
        <v>1</v>
      </c>
      <c r="D263" s="126" t="s">
        <v>269</v>
      </c>
      <c r="E263" s="121" t="s">
        <v>190</v>
      </c>
      <c r="F263" s="125">
        <v>4</v>
      </c>
      <c r="G263" s="127" t="s">
        <v>262</v>
      </c>
      <c r="H263" s="125">
        <v>6</v>
      </c>
      <c r="I263" s="125">
        <v>15</v>
      </c>
      <c r="J263" s="125">
        <f t="shared" si="63"/>
        <v>10</v>
      </c>
      <c r="K263" s="125"/>
      <c r="L263" s="125">
        <v>60</v>
      </c>
      <c r="M263" s="128"/>
      <c r="N263" s="129"/>
      <c r="P263" s="118"/>
      <c r="Q263" s="130">
        <f t="shared" si="60"/>
        <v>40</v>
      </c>
      <c r="R263" s="129">
        <f t="shared" si="64"/>
        <v>40</v>
      </c>
      <c r="S263" s="118"/>
      <c r="T263" s="118"/>
      <c r="U263" s="118">
        <v>54</v>
      </c>
      <c r="V263" s="119"/>
      <c r="W263" s="120"/>
    </row>
    <row r="264" spans="1:23" s="121" customFormat="1">
      <c r="A264" s="123" t="s">
        <v>270</v>
      </c>
      <c r="B264" s="124" t="s">
        <v>147</v>
      </c>
      <c r="C264" s="125">
        <v>1</v>
      </c>
      <c r="D264" s="126" t="s">
        <v>268</v>
      </c>
      <c r="E264" s="121" t="s">
        <v>190</v>
      </c>
      <c r="F264" s="125">
        <v>5</v>
      </c>
      <c r="G264" s="127" t="s">
        <v>262</v>
      </c>
      <c r="H264" s="125">
        <v>6</v>
      </c>
      <c r="I264" s="125">
        <v>15</v>
      </c>
      <c r="J264" s="125">
        <f t="shared" si="63"/>
        <v>10</v>
      </c>
      <c r="K264" s="125"/>
      <c r="L264" s="125">
        <v>60</v>
      </c>
      <c r="M264" s="128"/>
      <c r="N264" s="129"/>
      <c r="P264" s="118"/>
      <c r="Q264" s="130">
        <f t="shared" si="60"/>
        <v>40</v>
      </c>
      <c r="R264" s="129">
        <f t="shared" si="64"/>
        <v>40</v>
      </c>
      <c r="S264" s="118"/>
      <c r="T264" s="118"/>
      <c r="U264" s="118">
        <v>54</v>
      </c>
      <c r="V264" s="119"/>
      <c r="W264" s="120"/>
    </row>
    <row r="265" spans="1:23" s="121" customFormat="1">
      <c r="A265" s="123" t="s">
        <v>270</v>
      </c>
      <c r="B265" s="124" t="s">
        <v>173</v>
      </c>
      <c r="C265" s="125">
        <v>1</v>
      </c>
      <c r="D265" s="126" t="s">
        <v>268</v>
      </c>
      <c r="E265" s="121" t="s">
        <v>190</v>
      </c>
      <c r="F265" s="125" t="s">
        <v>76</v>
      </c>
      <c r="G265" s="127" t="s">
        <v>262</v>
      </c>
      <c r="H265" s="125">
        <v>1</v>
      </c>
      <c r="I265" s="125">
        <v>5</v>
      </c>
      <c r="J265" s="125">
        <f t="shared" si="63"/>
        <v>5</v>
      </c>
      <c r="K265" s="125"/>
      <c r="L265" s="125">
        <v>60</v>
      </c>
      <c r="M265" s="128"/>
      <c r="N265" s="129"/>
      <c r="P265" s="118"/>
      <c r="Q265" s="130">
        <f t="shared" si="60"/>
        <v>40</v>
      </c>
      <c r="R265" s="129">
        <f t="shared" si="64"/>
        <v>40</v>
      </c>
      <c r="S265" s="118"/>
      <c r="T265" s="118"/>
      <c r="U265" s="118">
        <v>54</v>
      </c>
      <c r="V265" s="119"/>
      <c r="W265" s="120"/>
    </row>
    <row r="266" spans="1:23" s="121" customFormat="1">
      <c r="A266" s="123" t="s">
        <v>270</v>
      </c>
      <c r="B266" s="124" t="s">
        <v>148</v>
      </c>
      <c r="C266" s="125">
        <v>1</v>
      </c>
      <c r="D266" s="126" t="s">
        <v>266</v>
      </c>
      <c r="E266" s="121" t="s">
        <v>231</v>
      </c>
      <c r="F266" s="125" t="s">
        <v>267</v>
      </c>
      <c r="G266" s="127" t="s">
        <v>258</v>
      </c>
      <c r="H266" s="125">
        <v>1</v>
      </c>
      <c r="I266" s="125">
        <v>15</v>
      </c>
      <c r="J266" s="125">
        <f t="shared" si="63"/>
        <v>15</v>
      </c>
      <c r="K266" s="125"/>
      <c r="L266" s="125">
        <v>45</v>
      </c>
      <c r="M266" s="128"/>
      <c r="N266" s="129"/>
      <c r="P266" s="118"/>
      <c r="Q266" s="130">
        <f t="shared" si="60"/>
        <v>30</v>
      </c>
      <c r="R266" s="129">
        <f t="shared" si="64"/>
        <v>30</v>
      </c>
      <c r="S266" s="118"/>
      <c r="T266" s="118"/>
      <c r="U266" s="118">
        <v>54</v>
      </c>
      <c r="V266" s="119"/>
      <c r="W266" s="120"/>
    </row>
    <row r="267" spans="1:23" s="121" customFormat="1">
      <c r="A267" s="123" t="s">
        <v>270</v>
      </c>
      <c r="B267" s="124" t="s">
        <v>148</v>
      </c>
      <c r="C267" s="125">
        <v>1</v>
      </c>
      <c r="D267" s="126" t="s">
        <v>266</v>
      </c>
      <c r="E267" s="121" t="s">
        <v>232</v>
      </c>
      <c r="F267" s="125" t="s">
        <v>267</v>
      </c>
      <c r="G267" s="127" t="s">
        <v>258</v>
      </c>
      <c r="H267" s="125">
        <v>1</v>
      </c>
      <c r="I267" s="125">
        <v>15</v>
      </c>
      <c r="J267" s="125">
        <f t="shared" si="63"/>
        <v>15</v>
      </c>
      <c r="K267" s="125"/>
      <c r="L267" s="125">
        <v>30</v>
      </c>
      <c r="M267" s="128"/>
      <c r="N267" s="129"/>
      <c r="P267" s="118"/>
      <c r="Q267" s="130">
        <f t="shared" si="60"/>
        <v>20</v>
      </c>
      <c r="R267" s="129">
        <f t="shared" si="64"/>
        <v>20</v>
      </c>
      <c r="S267" s="118"/>
      <c r="T267" s="118"/>
      <c r="U267" s="118">
        <v>54</v>
      </c>
      <c r="V267" s="119"/>
      <c r="W267" s="120"/>
    </row>
    <row r="268" spans="1:23" s="121" customFormat="1">
      <c r="A268" s="123" t="s">
        <v>270</v>
      </c>
      <c r="B268" s="124" t="s">
        <v>148</v>
      </c>
      <c r="C268" s="125">
        <v>1</v>
      </c>
      <c r="D268" s="126" t="s">
        <v>266</v>
      </c>
      <c r="E268" s="121" t="s">
        <v>233</v>
      </c>
      <c r="F268" s="125" t="s">
        <v>267</v>
      </c>
      <c r="G268" s="127" t="s">
        <v>258</v>
      </c>
      <c r="H268" s="125">
        <v>1</v>
      </c>
      <c r="I268" s="125">
        <v>15</v>
      </c>
      <c r="J268" s="125">
        <f t="shared" si="63"/>
        <v>15</v>
      </c>
      <c r="K268" s="125"/>
      <c r="L268" s="125">
        <v>30</v>
      </c>
      <c r="M268" s="128"/>
      <c r="N268" s="129"/>
      <c r="P268" s="118"/>
      <c r="Q268" s="130">
        <f t="shared" si="60"/>
        <v>20</v>
      </c>
      <c r="R268" s="129">
        <f t="shared" si="64"/>
        <v>20</v>
      </c>
      <c r="S268" s="118"/>
      <c r="T268" s="118"/>
      <c r="U268" s="118">
        <v>54</v>
      </c>
      <c r="V268" s="119"/>
      <c r="W268" s="120"/>
    </row>
    <row r="269" spans="1:23" s="121" customFormat="1">
      <c r="A269" s="123" t="s">
        <v>270</v>
      </c>
      <c r="B269" s="124" t="s">
        <v>148</v>
      </c>
      <c r="C269" s="125">
        <v>1</v>
      </c>
      <c r="D269" s="126" t="s">
        <v>266</v>
      </c>
      <c r="E269" s="121" t="s">
        <v>234</v>
      </c>
      <c r="F269" s="125" t="s">
        <v>267</v>
      </c>
      <c r="G269" s="127" t="s">
        <v>258</v>
      </c>
      <c r="H269" s="125">
        <v>1</v>
      </c>
      <c r="I269" s="125">
        <v>15</v>
      </c>
      <c r="J269" s="125">
        <f t="shared" si="63"/>
        <v>15</v>
      </c>
      <c r="K269" s="125"/>
      <c r="L269" s="125">
        <v>30</v>
      </c>
      <c r="M269" s="128"/>
      <c r="N269" s="129"/>
      <c r="P269" s="118"/>
      <c r="Q269" s="130">
        <f t="shared" si="60"/>
        <v>20</v>
      </c>
      <c r="R269" s="129">
        <f t="shared" si="64"/>
        <v>20</v>
      </c>
      <c r="S269" s="118"/>
      <c r="T269" s="118"/>
      <c r="U269" s="118">
        <v>54</v>
      </c>
      <c r="V269" s="119"/>
      <c r="W269" s="120"/>
    </row>
    <row r="270" spans="1:23" s="121" customFormat="1">
      <c r="A270" s="123" t="s">
        <v>270</v>
      </c>
      <c r="B270" s="124" t="s">
        <v>148</v>
      </c>
      <c r="C270" s="125">
        <v>1</v>
      </c>
      <c r="D270" s="126" t="s">
        <v>266</v>
      </c>
      <c r="E270" s="121" t="s">
        <v>235</v>
      </c>
      <c r="F270" s="125" t="s">
        <v>267</v>
      </c>
      <c r="G270" s="127" t="s">
        <v>258</v>
      </c>
      <c r="H270" s="125">
        <v>1</v>
      </c>
      <c r="I270" s="125">
        <v>15</v>
      </c>
      <c r="J270" s="125">
        <f t="shared" si="63"/>
        <v>15</v>
      </c>
      <c r="K270" s="125"/>
      <c r="L270" s="125">
        <v>30</v>
      </c>
      <c r="M270" s="128"/>
      <c r="N270" s="129"/>
      <c r="P270" s="118"/>
      <c r="Q270" s="130">
        <f t="shared" si="60"/>
        <v>20</v>
      </c>
      <c r="R270" s="129">
        <f t="shared" si="64"/>
        <v>20</v>
      </c>
      <c r="S270" s="118"/>
      <c r="T270" s="118"/>
      <c r="U270" s="118">
        <v>54</v>
      </c>
      <c r="V270" s="119"/>
      <c r="W270" s="120"/>
    </row>
    <row r="271" spans="1:23" s="121" customFormat="1">
      <c r="A271" s="123" t="s">
        <v>270</v>
      </c>
      <c r="B271" s="124" t="s">
        <v>148</v>
      </c>
      <c r="C271" s="125">
        <v>1</v>
      </c>
      <c r="D271" s="126" t="s">
        <v>266</v>
      </c>
      <c r="E271" s="121" t="s">
        <v>236</v>
      </c>
      <c r="F271" s="125" t="s">
        <v>267</v>
      </c>
      <c r="G271" s="127" t="s">
        <v>258</v>
      </c>
      <c r="H271" s="125">
        <v>1</v>
      </c>
      <c r="I271" s="125">
        <v>15</v>
      </c>
      <c r="J271" s="125">
        <f t="shared" si="63"/>
        <v>15</v>
      </c>
      <c r="K271" s="125"/>
      <c r="L271" s="125">
        <v>30</v>
      </c>
      <c r="M271" s="128"/>
      <c r="N271" s="129"/>
      <c r="P271" s="118"/>
      <c r="Q271" s="130">
        <f t="shared" ref="Q271:Q308" si="65">IF(J271=0,0,L271/1.5)</f>
        <v>20</v>
      </c>
      <c r="R271" s="129">
        <f t="shared" si="64"/>
        <v>20</v>
      </c>
      <c r="S271" s="118"/>
      <c r="T271" s="118"/>
      <c r="U271" s="118">
        <v>54</v>
      </c>
      <c r="V271" s="119"/>
      <c r="W271" s="120"/>
    </row>
    <row r="272" spans="1:23" s="121" customFormat="1">
      <c r="A272" s="123" t="s">
        <v>270</v>
      </c>
      <c r="B272" s="124" t="s">
        <v>148</v>
      </c>
      <c r="C272" s="125">
        <v>1</v>
      </c>
      <c r="D272" s="126" t="s">
        <v>266</v>
      </c>
      <c r="E272" s="121" t="s">
        <v>237</v>
      </c>
      <c r="F272" s="125" t="s">
        <v>267</v>
      </c>
      <c r="G272" s="127" t="s">
        <v>258</v>
      </c>
      <c r="H272" s="125">
        <v>1</v>
      </c>
      <c r="I272" s="125">
        <v>15</v>
      </c>
      <c r="J272" s="125">
        <f t="shared" si="63"/>
        <v>15</v>
      </c>
      <c r="K272" s="125"/>
      <c r="L272" s="125">
        <v>45</v>
      </c>
      <c r="M272" s="128"/>
      <c r="N272" s="129"/>
      <c r="P272" s="118"/>
      <c r="Q272" s="130">
        <f t="shared" si="65"/>
        <v>30</v>
      </c>
      <c r="R272" s="129">
        <f t="shared" si="64"/>
        <v>30</v>
      </c>
      <c r="S272" s="118"/>
      <c r="T272" s="118"/>
      <c r="U272" s="118">
        <v>54</v>
      </c>
      <c r="V272" s="119"/>
      <c r="W272" s="120"/>
    </row>
    <row r="273" spans="1:24" s="121" customFormat="1">
      <c r="A273" s="123" t="s">
        <v>270</v>
      </c>
      <c r="B273" s="124" t="s">
        <v>148</v>
      </c>
      <c r="C273" s="125">
        <v>1</v>
      </c>
      <c r="D273" s="126" t="s">
        <v>266</v>
      </c>
      <c r="E273" s="121" t="s">
        <v>238</v>
      </c>
      <c r="F273" s="125" t="s">
        <v>267</v>
      </c>
      <c r="G273" s="127" t="s">
        <v>258</v>
      </c>
      <c r="H273" s="125">
        <v>1</v>
      </c>
      <c r="I273" s="125">
        <v>15</v>
      </c>
      <c r="J273" s="125">
        <f t="shared" si="63"/>
        <v>15</v>
      </c>
      <c r="K273" s="125"/>
      <c r="L273" s="125">
        <v>45</v>
      </c>
      <c r="M273" s="128"/>
      <c r="N273" s="129"/>
      <c r="P273" s="118"/>
      <c r="Q273" s="130">
        <f t="shared" si="65"/>
        <v>30</v>
      </c>
      <c r="R273" s="129">
        <f t="shared" si="64"/>
        <v>30</v>
      </c>
      <c r="S273" s="118"/>
      <c r="T273" s="118"/>
      <c r="U273" s="118">
        <v>54</v>
      </c>
      <c r="V273" s="119"/>
      <c r="W273" s="120"/>
    </row>
    <row r="274" spans="1:24" s="121" customFormat="1">
      <c r="A274" s="123" t="s">
        <v>270</v>
      </c>
      <c r="B274" s="124" t="s">
        <v>174</v>
      </c>
      <c r="C274" s="125">
        <v>1</v>
      </c>
      <c r="D274" s="126" t="s">
        <v>269</v>
      </c>
      <c r="E274" s="121" t="s">
        <v>190</v>
      </c>
      <c r="F274" s="125" t="s">
        <v>79</v>
      </c>
      <c r="G274" s="127" t="s">
        <v>262</v>
      </c>
      <c r="H274" s="125">
        <v>1</v>
      </c>
      <c r="I274" s="125">
        <v>5</v>
      </c>
      <c r="J274" s="125">
        <f t="shared" si="63"/>
        <v>5</v>
      </c>
      <c r="K274" s="125"/>
      <c r="L274" s="125">
        <v>60</v>
      </c>
      <c r="M274" s="128"/>
      <c r="N274" s="129"/>
      <c r="P274" s="118"/>
      <c r="Q274" s="130">
        <f t="shared" si="65"/>
        <v>40</v>
      </c>
      <c r="R274" s="129">
        <f t="shared" si="64"/>
        <v>40</v>
      </c>
      <c r="S274" s="118"/>
      <c r="T274" s="118"/>
      <c r="U274" s="118">
        <v>54</v>
      </c>
      <c r="V274" s="119"/>
      <c r="W274" s="120"/>
    </row>
    <row r="275" spans="1:24" s="121" customFormat="1">
      <c r="A275" s="123" t="s">
        <v>270</v>
      </c>
      <c r="B275" s="124" t="s">
        <v>169</v>
      </c>
      <c r="C275" s="125">
        <v>1</v>
      </c>
      <c r="D275" s="126" t="s">
        <v>266</v>
      </c>
      <c r="E275" s="121" t="s">
        <v>190</v>
      </c>
      <c r="F275" s="125" t="s">
        <v>77</v>
      </c>
      <c r="G275" s="127" t="s">
        <v>258</v>
      </c>
      <c r="H275" s="125">
        <v>1</v>
      </c>
      <c r="I275" s="125">
        <v>5</v>
      </c>
      <c r="J275" s="125">
        <f t="shared" si="63"/>
        <v>5</v>
      </c>
      <c r="K275" s="125"/>
      <c r="L275" s="125">
        <v>60</v>
      </c>
      <c r="M275" s="128"/>
      <c r="N275" s="129"/>
      <c r="P275" s="118"/>
      <c r="Q275" s="130">
        <f t="shared" si="65"/>
        <v>40</v>
      </c>
      <c r="R275" s="129">
        <f t="shared" si="64"/>
        <v>40</v>
      </c>
      <c r="S275" s="118"/>
      <c r="T275" s="118"/>
      <c r="U275" s="118">
        <v>54</v>
      </c>
      <c r="V275" s="119"/>
      <c r="W275" s="120"/>
    </row>
    <row r="276" spans="1:24" s="121" customFormat="1">
      <c r="A276" s="123" t="s">
        <v>270</v>
      </c>
      <c r="B276" s="124" t="s">
        <v>170</v>
      </c>
      <c r="C276" s="125">
        <v>1</v>
      </c>
      <c r="D276" s="126" t="s">
        <v>266</v>
      </c>
      <c r="E276" s="121" t="s">
        <v>190</v>
      </c>
      <c r="F276" s="125" t="s">
        <v>77</v>
      </c>
      <c r="G276" s="127" t="s">
        <v>262</v>
      </c>
      <c r="H276" s="125">
        <v>1</v>
      </c>
      <c r="I276" s="125">
        <v>5</v>
      </c>
      <c r="J276" s="125">
        <f t="shared" si="63"/>
        <v>5</v>
      </c>
      <c r="K276" s="125"/>
      <c r="L276" s="125">
        <v>60</v>
      </c>
      <c r="M276" s="128"/>
      <c r="N276" s="129"/>
      <c r="P276" s="118"/>
      <c r="Q276" s="130">
        <f t="shared" si="65"/>
        <v>40</v>
      </c>
      <c r="R276" s="129">
        <f t="shared" si="64"/>
        <v>40</v>
      </c>
      <c r="S276" s="118"/>
      <c r="T276" s="118"/>
      <c r="U276" s="118">
        <v>54</v>
      </c>
      <c r="V276" s="119"/>
      <c r="W276" s="120"/>
    </row>
    <row r="277" spans="1:24" s="121" customFormat="1">
      <c r="A277" s="123" t="s">
        <v>270</v>
      </c>
      <c r="B277" s="124" t="s">
        <v>171</v>
      </c>
      <c r="C277" s="125">
        <v>1</v>
      </c>
      <c r="D277" s="126" t="s">
        <v>266</v>
      </c>
      <c r="E277" s="121" t="s">
        <v>190</v>
      </c>
      <c r="F277" s="125" t="s">
        <v>77</v>
      </c>
      <c r="G277" s="127" t="s">
        <v>258</v>
      </c>
      <c r="H277" s="125">
        <v>6</v>
      </c>
      <c r="I277" s="125">
        <v>10</v>
      </c>
      <c r="J277" s="125">
        <f t="shared" si="63"/>
        <v>5</v>
      </c>
      <c r="K277" s="125"/>
      <c r="L277" s="125">
        <v>60</v>
      </c>
      <c r="M277" s="128"/>
      <c r="N277" s="129"/>
      <c r="P277" s="118"/>
      <c r="Q277" s="130">
        <f t="shared" si="65"/>
        <v>40</v>
      </c>
      <c r="R277" s="129">
        <f t="shared" si="64"/>
        <v>40</v>
      </c>
      <c r="S277" s="118"/>
      <c r="T277" s="118"/>
      <c r="U277" s="118">
        <v>54</v>
      </c>
      <c r="V277" s="119"/>
      <c r="W277" s="120"/>
    </row>
    <row r="278" spans="1:24" s="121" customFormat="1">
      <c r="A278" s="123" t="s">
        <v>270</v>
      </c>
      <c r="B278" s="124" t="s">
        <v>172</v>
      </c>
      <c r="C278" s="125">
        <v>1</v>
      </c>
      <c r="D278" s="126" t="s">
        <v>266</v>
      </c>
      <c r="E278" s="121" t="s">
        <v>190</v>
      </c>
      <c r="F278" s="125" t="s">
        <v>77</v>
      </c>
      <c r="G278" s="127" t="s">
        <v>262</v>
      </c>
      <c r="H278" s="125">
        <v>6</v>
      </c>
      <c r="I278" s="125">
        <v>10</v>
      </c>
      <c r="J278" s="125">
        <f t="shared" si="63"/>
        <v>5</v>
      </c>
      <c r="K278" s="125"/>
      <c r="L278" s="125">
        <v>60</v>
      </c>
      <c r="M278" s="128"/>
      <c r="N278" s="129"/>
      <c r="P278" s="118"/>
      <c r="Q278" s="130">
        <f t="shared" si="65"/>
        <v>40</v>
      </c>
      <c r="R278" s="129">
        <f t="shared" si="64"/>
        <v>40</v>
      </c>
      <c r="S278" s="118"/>
      <c r="T278" s="118"/>
      <c r="U278" s="118">
        <v>54</v>
      </c>
      <c r="V278" s="119"/>
      <c r="W278" s="120"/>
    </row>
    <row r="279" spans="1:24" s="121" customFormat="1">
      <c r="A279" s="123" t="s">
        <v>270</v>
      </c>
      <c r="B279" s="124" t="s">
        <v>177</v>
      </c>
      <c r="C279" s="125">
        <v>1</v>
      </c>
      <c r="D279" s="126" t="s">
        <v>269</v>
      </c>
      <c r="E279" s="121" t="s">
        <v>190</v>
      </c>
      <c r="F279" s="125" t="s">
        <v>77</v>
      </c>
      <c r="G279" s="127" t="s">
        <v>258</v>
      </c>
      <c r="H279" s="125">
        <v>11</v>
      </c>
      <c r="I279" s="125">
        <v>15</v>
      </c>
      <c r="J279" s="125">
        <f t="shared" si="63"/>
        <v>5</v>
      </c>
      <c r="K279" s="125"/>
      <c r="L279" s="125">
        <v>60</v>
      </c>
      <c r="M279" s="128"/>
      <c r="N279" s="129"/>
      <c r="P279" s="118"/>
      <c r="Q279" s="130">
        <f t="shared" si="65"/>
        <v>40</v>
      </c>
      <c r="R279" s="129">
        <f t="shared" si="64"/>
        <v>40</v>
      </c>
      <c r="S279" s="118"/>
      <c r="T279" s="118"/>
      <c r="U279" s="118">
        <v>54</v>
      </c>
      <c r="V279" s="119"/>
      <c r="W279" s="120"/>
    </row>
    <row r="280" spans="1:24" s="121" customFormat="1">
      <c r="A280" s="123" t="s">
        <v>270</v>
      </c>
      <c r="B280" s="124" t="s">
        <v>191</v>
      </c>
      <c r="C280" s="125">
        <v>1</v>
      </c>
      <c r="D280" s="126" t="s">
        <v>269</v>
      </c>
      <c r="E280" s="121" t="s">
        <v>190</v>
      </c>
      <c r="F280" s="125" t="s">
        <v>77</v>
      </c>
      <c r="G280" s="127" t="s">
        <v>262</v>
      </c>
      <c r="H280" s="125">
        <v>11</v>
      </c>
      <c r="I280" s="125">
        <v>15</v>
      </c>
      <c r="J280" s="125">
        <f t="shared" si="63"/>
        <v>5</v>
      </c>
      <c r="K280" s="125"/>
      <c r="L280" s="125">
        <v>60</v>
      </c>
      <c r="M280" s="128"/>
      <c r="N280" s="129"/>
      <c r="P280" s="118"/>
      <c r="Q280" s="130">
        <f t="shared" si="65"/>
        <v>40</v>
      </c>
      <c r="R280" s="129">
        <f t="shared" si="64"/>
        <v>40</v>
      </c>
      <c r="S280" s="118"/>
      <c r="T280" s="118"/>
      <c r="U280" s="118">
        <v>54</v>
      </c>
      <c r="V280" s="119"/>
      <c r="W280" s="120"/>
    </row>
    <row r="281" spans="1:24" s="146" customFormat="1">
      <c r="A281" s="174" t="s">
        <v>265</v>
      </c>
      <c r="B281" s="175" t="s">
        <v>311</v>
      </c>
      <c r="C281" s="176">
        <v>1</v>
      </c>
      <c r="D281" s="177" t="s">
        <v>271</v>
      </c>
      <c r="E281" s="181" t="s">
        <v>244</v>
      </c>
      <c r="F281" s="176">
        <v>2</v>
      </c>
      <c r="G281" s="178" t="s">
        <v>258</v>
      </c>
      <c r="H281" s="176">
        <v>1</v>
      </c>
      <c r="I281" s="176">
        <v>8</v>
      </c>
      <c r="J281" s="176">
        <f t="shared" si="63"/>
        <v>8</v>
      </c>
      <c r="K281" s="176"/>
      <c r="L281" s="176">
        <v>45</v>
      </c>
      <c r="M281" s="179"/>
      <c r="N281" s="180"/>
      <c r="O281" s="181"/>
      <c r="P281" s="182"/>
      <c r="Q281" s="183">
        <f t="shared" si="65"/>
        <v>30</v>
      </c>
      <c r="R281" s="180">
        <f t="shared" si="64"/>
        <v>30</v>
      </c>
      <c r="S281" s="118"/>
      <c r="T281" s="118"/>
      <c r="U281" s="118">
        <v>54</v>
      </c>
      <c r="V281" s="119"/>
      <c r="W281" s="120"/>
      <c r="X281" s="121"/>
    </row>
    <row r="282" spans="1:24" s="146" customFormat="1">
      <c r="A282" s="174" t="s">
        <v>265</v>
      </c>
      <c r="B282" s="175" t="s">
        <v>311</v>
      </c>
      <c r="C282" s="176">
        <v>1</v>
      </c>
      <c r="D282" s="177" t="s">
        <v>271</v>
      </c>
      <c r="E282" s="181" t="s">
        <v>245</v>
      </c>
      <c r="F282" s="176">
        <v>5</v>
      </c>
      <c r="G282" s="178" t="s">
        <v>262</v>
      </c>
      <c r="H282" s="176">
        <v>1</v>
      </c>
      <c r="I282" s="176">
        <v>8</v>
      </c>
      <c r="J282" s="176">
        <f t="shared" si="63"/>
        <v>8</v>
      </c>
      <c r="K282" s="176"/>
      <c r="L282" s="176">
        <v>30</v>
      </c>
      <c r="M282" s="179"/>
      <c r="N282" s="180"/>
      <c r="O282" s="181"/>
      <c r="P282" s="182"/>
      <c r="Q282" s="183">
        <f t="shared" si="65"/>
        <v>20</v>
      </c>
      <c r="R282" s="180">
        <f t="shared" si="64"/>
        <v>20</v>
      </c>
      <c r="S282" s="118"/>
      <c r="T282" s="118"/>
      <c r="U282" s="118">
        <v>54</v>
      </c>
      <c r="V282" s="119"/>
      <c r="W282" s="120"/>
      <c r="X282" s="121"/>
    </row>
    <row r="283" spans="1:24" s="146" customFormat="1">
      <c r="A283" s="174" t="s">
        <v>265</v>
      </c>
      <c r="B283" s="175" t="s">
        <v>311</v>
      </c>
      <c r="C283" s="176">
        <v>1</v>
      </c>
      <c r="D283" s="177" t="s">
        <v>271</v>
      </c>
      <c r="E283" s="181" t="s">
        <v>247</v>
      </c>
      <c r="F283" s="176">
        <v>5</v>
      </c>
      <c r="G283" s="178" t="s">
        <v>258</v>
      </c>
      <c r="H283" s="176">
        <v>1</v>
      </c>
      <c r="I283" s="176">
        <v>8</v>
      </c>
      <c r="J283" s="176">
        <f t="shared" si="63"/>
        <v>8</v>
      </c>
      <c r="K283" s="176"/>
      <c r="L283" s="176">
        <v>30</v>
      </c>
      <c r="M283" s="179"/>
      <c r="N283" s="180"/>
      <c r="O283" s="181"/>
      <c r="P283" s="182"/>
      <c r="Q283" s="183">
        <f t="shared" si="65"/>
        <v>20</v>
      </c>
      <c r="R283" s="180">
        <f t="shared" si="64"/>
        <v>20</v>
      </c>
      <c r="S283" s="118"/>
      <c r="T283" s="118"/>
      <c r="U283" s="118">
        <v>54</v>
      </c>
      <c r="V283" s="119"/>
      <c r="W283" s="120"/>
      <c r="X283" s="121"/>
    </row>
    <row r="284" spans="1:24" s="146" customFormat="1">
      <c r="A284" s="174" t="s">
        <v>265</v>
      </c>
      <c r="B284" s="175" t="s">
        <v>311</v>
      </c>
      <c r="C284" s="176">
        <v>1</v>
      </c>
      <c r="D284" s="177" t="s">
        <v>271</v>
      </c>
      <c r="E284" s="181" t="s">
        <v>246</v>
      </c>
      <c r="F284" s="176">
        <v>7</v>
      </c>
      <c r="G284" s="178" t="s">
        <v>262</v>
      </c>
      <c r="H284" s="176">
        <v>1</v>
      </c>
      <c r="I284" s="176">
        <v>8</v>
      </c>
      <c r="J284" s="176">
        <f t="shared" si="63"/>
        <v>8</v>
      </c>
      <c r="K284" s="176"/>
      <c r="L284" s="176">
        <v>30</v>
      </c>
      <c r="M284" s="179"/>
      <c r="N284" s="180"/>
      <c r="O284" s="181"/>
      <c r="P284" s="182"/>
      <c r="Q284" s="183">
        <f t="shared" si="65"/>
        <v>20</v>
      </c>
      <c r="R284" s="180">
        <f t="shared" si="64"/>
        <v>20</v>
      </c>
      <c r="S284" s="118"/>
      <c r="T284" s="118"/>
      <c r="U284" s="118">
        <v>54</v>
      </c>
      <c r="V284" s="119"/>
      <c r="W284" s="120"/>
      <c r="X284" s="121"/>
    </row>
    <row r="285" spans="1:24" s="146" customFormat="1">
      <c r="A285" s="174" t="s">
        <v>265</v>
      </c>
      <c r="B285" s="175" t="s">
        <v>311</v>
      </c>
      <c r="C285" s="176">
        <v>1</v>
      </c>
      <c r="D285" s="177" t="s">
        <v>271</v>
      </c>
      <c r="E285" s="181" t="s">
        <v>248</v>
      </c>
      <c r="F285" s="176">
        <v>7</v>
      </c>
      <c r="G285" s="178" t="s">
        <v>258</v>
      </c>
      <c r="H285" s="176">
        <v>1</v>
      </c>
      <c r="I285" s="176">
        <v>8</v>
      </c>
      <c r="J285" s="176">
        <f>I285-H285+1</f>
        <v>8</v>
      </c>
      <c r="K285" s="176"/>
      <c r="L285" s="176">
        <v>25</v>
      </c>
      <c r="M285" s="179"/>
      <c r="N285" s="180"/>
      <c r="O285" s="181"/>
      <c r="P285" s="182"/>
      <c r="Q285" s="183">
        <f>IF(J285=0,0,L285/1.5)</f>
        <v>16.666666666666668</v>
      </c>
      <c r="R285" s="180">
        <f>O285+P285+Q285</f>
        <v>16.666666666666668</v>
      </c>
      <c r="S285" s="118"/>
      <c r="T285" s="118"/>
      <c r="U285" s="118">
        <v>54</v>
      </c>
      <c r="V285" s="119"/>
      <c r="W285" s="120"/>
      <c r="X285" s="121"/>
    </row>
    <row r="286" spans="1:24" s="146" customFormat="1">
      <c r="A286" s="174" t="s">
        <v>265</v>
      </c>
      <c r="B286" s="175" t="s">
        <v>311</v>
      </c>
      <c r="C286" s="176">
        <v>1</v>
      </c>
      <c r="D286" s="177" t="s">
        <v>271</v>
      </c>
      <c r="E286" s="181" t="s">
        <v>248</v>
      </c>
      <c r="F286" s="176">
        <v>7</v>
      </c>
      <c r="G286" s="178" t="s">
        <v>262</v>
      </c>
      <c r="H286" s="176">
        <v>1</v>
      </c>
      <c r="I286" s="176">
        <v>8</v>
      </c>
      <c r="J286" s="176">
        <f t="shared" si="63"/>
        <v>8</v>
      </c>
      <c r="K286" s="176"/>
      <c r="L286" s="176">
        <v>20</v>
      </c>
      <c r="M286" s="179"/>
      <c r="N286" s="180"/>
      <c r="O286" s="181"/>
      <c r="P286" s="182"/>
      <c r="Q286" s="183">
        <f t="shared" si="65"/>
        <v>13.333333333333334</v>
      </c>
      <c r="R286" s="180">
        <f t="shared" si="64"/>
        <v>13.333333333333334</v>
      </c>
      <c r="S286" s="118"/>
      <c r="T286" s="118"/>
      <c r="U286" s="118">
        <v>54</v>
      </c>
      <c r="V286" s="119"/>
      <c r="W286" s="120"/>
      <c r="X286" s="121"/>
    </row>
    <row r="287" spans="1:24" s="146" customFormat="1">
      <c r="A287" s="174" t="s">
        <v>265</v>
      </c>
      <c r="B287" s="175" t="s">
        <v>148</v>
      </c>
      <c r="C287" s="176">
        <v>1</v>
      </c>
      <c r="D287" s="177" t="s">
        <v>266</v>
      </c>
      <c r="E287" s="181" t="s">
        <v>239</v>
      </c>
      <c r="F287" s="176" t="s">
        <v>267</v>
      </c>
      <c r="G287" s="178" t="s">
        <v>258</v>
      </c>
      <c r="H287" s="176">
        <v>13</v>
      </c>
      <c r="I287" s="176">
        <v>15</v>
      </c>
      <c r="J287" s="176">
        <f t="shared" si="63"/>
        <v>3</v>
      </c>
      <c r="K287" s="176"/>
      <c r="L287" s="176">
        <v>45</v>
      </c>
      <c r="M287" s="179"/>
      <c r="N287" s="180"/>
      <c r="O287" s="181"/>
      <c r="P287" s="182"/>
      <c r="Q287" s="183">
        <f t="shared" si="65"/>
        <v>30</v>
      </c>
      <c r="R287" s="180">
        <f t="shared" si="64"/>
        <v>30</v>
      </c>
      <c r="S287" s="118"/>
      <c r="T287" s="118"/>
      <c r="U287" s="118">
        <v>54</v>
      </c>
      <c r="V287" s="119"/>
      <c r="W287" s="120"/>
      <c r="X287" s="121"/>
    </row>
    <row r="288" spans="1:24" s="146" customFormat="1">
      <c r="A288" s="174" t="s">
        <v>265</v>
      </c>
      <c r="B288" s="175" t="s">
        <v>181</v>
      </c>
      <c r="C288" s="176">
        <v>1</v>
      </c>
      <c r="D288" s="177" t="s">
        <v>264</v>
      </c>
      <c r="E288" s="181" t="s">
        <v>183</v>
      </c>
      <c r="F288" s="176" t="s">
        <v>281</v>
      </c>
      <c r="G288" s="178" t="s">
        <v>258</v>
      </c>
      <c r="H288" s="176">
        <v>1</v>
      </c>
      <c r="I288" s="176">
        <v>5</v>
      </c>
      <c r="J288" s="176">
        <f t="shared" si="63"/>
        <v>5</v>
      </c>
      <c r="K288" s="176"/>
      <c r="L288" s="176">
        <v>60</v>
      </c>
      <c r="M288" s="179"/>
      <c r="N288" s="180"/>
      <c r="O288" s="181"/>
      <c r="P288" s="182"/>
      <c r="Q288" s="183">
        <f t="shared" si="65"/>
        <v>40</v>
      </c>
      <c r="R288" s="180">
        <f t="shared" si="64"/>
        <v>40</v>
      </c>
      <c r="S288" s="118"/>
      <c r="T288" s="118"/>
      <c r="U288" s="118">
        <v>54</v>
      </c>
      <c r="V288" s="119"/>
      <c r="W288" s="120"/>
      <c r="X288" s="121"/>
    </row>
    <row r="289" spans="1:24" s="146" customFormat="1">
      <c r="A289" s="174" t="s">
        <v>265</v>
      </c>
      <c r="B289" s="175" t="s">
        <v>182</v>
      </c>
      <c r="C289" s="176">
        <v>1</v>
      </c>
      <c r="D289" s="177" t="s">
        <v>264</v>
      </c>
      <c r="E289" s="181" t="s">
        <v>183</v>
      </c>
      <c r="F289" s="176" t="s">
        <v>281</v>
      </c>
      <c r="G289" s="178" t="s">
        <v>262</v>
      </c>
      <c r="H289" s="176">
        <v>1</v>
      </c>
      <c r="I289" s="176">
        <v>5</v>
      </c>
      <c r="J289" s="176">
        <f>I289-H289+1</f>
        <v>5</v>
      </c>
      <c r="K289" s="176"/>
      <c r="L289" s="176">
        <v>30</v>
      </c>
      <c r="M289" s="179"/>
      <c r="N289" s="180"/>
      <c r="O289" s="181"/>
      <c r="P289" s="182"/>
      <c r="Q289" s="183">
        <f>IF(J289=0,0,L289/1.5)</f>
        <v>20</v>
      </c>
      <c r="R289" s="180">
        <f>O289+P289+Q289</f>
        <v>20</v>
      </c>
      <c r="S289" s="118"/>
      <c r="T289" s="118"/>
      <c r="U289" s="118">
        <v>54</v>
      </c>
      <c r="V289" s="119"/>
      <c r="W289" s="120"/>
      <c r="X289" s="121"/>
    </row>
    <row r="290" spans="1:24" s="146" customFormat="1">
      <c r="A290" s="174" t="s">
        <v>265</v>
      </c>
      <c r="B290" s="175" t="s">
        <v>181</v>
      </c>
      <c r="C290" s="176">
        <v>1</v>
      </c>
      <c r="D290" s="177" t="s">
        <v>257</v>
      </c>
      <c r="E290" s="181" t="s">
        <v>180</v>
      </c>
      <c r="F290" s="176" t="s">
        <v>316</v>
      </c>
      <c r="G290" s="178" t="s">
        <v>258</v>
      </c>
      <c r="H290" s="176">
        <v>6</v>
      </c>
      <c r="I290" s="176">
        <v>10</v>
      </c>
      <c r="J290" s="176">
        <f>I290-H290+1</f>
        <v>5</v>
      </c>
      <c r="K290" s="176"/>
      <c r="L290" s="176">
        <v>60</v>
      </c>
      <c r="M290" s="179"/>
      <c r="N290" s="180"/>
      <c r="O290" s="181"/>
      <c r="P290" s="182"/>
      <c r="Q290" s="183">
        <f>IF(J290=0,0,L290/1.5)</f>
        <v>40</v>
      </c>
      <c r="R290" s="180">
        <f>O290+P290+Q290</f>
        <v>40</v>
      </c>
      <c r="S290" s="118"/>
      <c r="T290" s="118"/>
      <c r="U290" s="118">
        <v>54</v>
      </c>
      <c r="V290" s="119"/>
      <c r="W290" s="120"/>
      <c r="X290" s="121"/>
    </row>
    <row r="291" spans="1:24" s="146" customFormat="1">
      <c r="A291" s="174" t="s">
        <v>265</v>
      </c>
      <c r="B291" s="175" t="s">
        <v>182</v>
      </c>
      <c r="C291" s="176">
        <v>1</v>
      </c>
      <c r="D291" s="177" t="s">
        <v>257</v>
      </c>
      <c r="E291" s="181" t="s">
        <v>180</v>
      </c>
      <c r="F291" s="176" t="s">
        <v>316</v>
      </c>
      <c r="G291" s="178" t="s">
        <v>262</v>
      </c>
      <c r="H291" s="176">
        <v>6</v>
      </c>
      <c r="I291" s="176">
        <v>10</v>
      </c>
      <c r="J291" s="176">
        <f t="shared" si="63"/>
        <v>5</v>
      </c>
      <c r="K291" s="176"/>
      <c r="L291" s="176">
        <v>60</v>
      </c>
      <c r="M291" s="179"/>
      <c r="N291" s="180"/>
      <c r="O291" s="181"/>
      <c r="P291" s="182"/>
      <c r="Q291" s="183">
        <f t="shared" si="65"/>
        <v>40</v>
      </c>
      <c r="R291" s="180">
        <f t="shared" si="64"/>
        <v>40</v>
      </c>
      <c r="S291" s="118"/>
      <c r="T291" s="118"/>
      <c r="U291" s="118">
        <v>54</v>
      </c>
      <c r="V291" s="119"/>
      <c r="W291" s="120"/>
      <c r="X291" s="121"/>
    </row>
    <row r="292" spans="1:24" s="146" customFormat="1">
      <c r="A292" s="174" t="s">
        <v>265</v>
      </c>
      <c r="B292" s="175" t="s">
        <v>184</v>
      </c>
      <c r="C292" s="176">
        <v>1</v>
      </c>
      <c r="D292" s="177" t="s">
        <v>257</v>
      </c>
      <c r="E292" s="181" t="s">
        <v>180</v>
      </c>
      <c r="F292" s="176" t="s">
        <v>77</v>
      </c>
      <c r="G292" s="178" t="s">
        <v>258</v>
      </c>
      <c r="H292" s="176">
        <v>11</v>
      </c>
      <c r="I292" s="176">
        <v>15</v>
      </c>
      <c r="J292" s="176">
        <f>I292-H292+1</f>
        <v>5</v>
      </c>
      <c r="K292" s="176"/>
      <c r="L292" s="176">
        <v>60</v>
      </c>
      <c r="M292" s="179"/>
      <c r="N292" s="180"/>
      <c r="O292" s="181"/>
      <c r="P292" s="182"/>
      <c r="Q292" s="183">
        <f>IF(J292=0,0,L292/1.5)</f>
        <v>40</v>
      </c>
      <c r="R292" s="180">
        <f>O292+P292+Q292</f>
        <v>40</v>
      </c>
      <c r="S292" s="118"/>
      <c r="T292" s="118"/>
      <c r="U292" s="118">
        <v>54</v>
      </c>
      <c r="V292" s="119"/>
      <c r="W292" s="120"/>
      <c r="X292" s="121"/>
    </row>
    <row r="293" spans="1:24" s="146" customFormat="1">
      <c r="A293" s="174" t="s">
        <v>265</v>
      </c>
      <c r="B293" s="175" t="s">
        <v>185</v>
      </c>
      <c r="C293" s="176">
        <v>1</v>
      </c>
      <c r="D293" s="177" t="s">
        <v>257</v>
      </c>
      <c r="E293" s="181" t="s">
        <v>180</v>
      </c>
      <c r="F293" s="176" t="s">
        <v>77</v>
      </c>
      <c r="G293" s="178" t="s">
        <v>262</v>
      </c>
      <c r="H293" s="176">
        <v>11</v>
      </c>
      <c r="I293" s="176">
        <v>15</v>
      </c>
      <c r="J293" s="176">
        <f>I293-H293+1</f>
        <v>5</v>
      </c>
      <c r="K293" s="176"/>
      <c r="L293" s="176">
        <v>60</v>
      </c>
      <c r="M293" s="179"/>
      <c r="N293" s="180"/>
      <c r="O293" s="181"/>
      <c r="P293" s="182"/>
      <c r="Q293" s="183">
        <f>IF(J293=0,0,L293/1.5)</f>
        <v>40</v>
      </c>
      <c r="R293" s="180">
        <f>O293+P293+Q293</f>
        <v>40</v>
      </c>
      <c r="S293" s="118"/>
      <c r="T293" s="118"/>
      <c r="U293" s="118">
        <v>54</v>
      </c>
      <c r="V293" s="119"/>
      <c r="W293" s="120"/>
      <c r="X293" s="121"/>
    </row>
    <row r="294" spans="1:24" s="146" customFormat="1">
      <c r="A294" s="123" t="s">
        <v>282</v>
      </c>
      <c r="B294" s="124" t="s">
        <v>196</v>
      </c>
      <c r="C294" s="125">
        <v>1</v>
      </c>
      <c r="D294" s="126" t="s">
        <v>263</v>
      </c>
      <c r="E294" s="121" t="s">
        <v>183</v>
      </c>
      <c r="F294" s="125" t="s">
        <v>76</v>
      </c>
      <c r="G294" s="127" t="s">
        <v>258</v>
      </c>
      <c r="H294" s="125">
        <v>1</v>
      </c>
      <c r="I294" s="125">
        <v>5</v>
      </c>
      <c r="J294" s="125">
        <f t="shared" si="63"/>
        <v>5</v>
      </c>
      <c r="K294" s="125"/>
      <c r="L294" s="125">
        <v>60</v>
      </c>
      <c r="M294" s="128"/>
      <c r="N294" s="129"/>
      <c r="O294" s="121"/>
      <c r="P294" s="118"/>
      <c r="Q294" s="130">
        <f t="shared" si="65"/>
        <v>40</v>
      </c>
      <c r="R294" s="129">
        <f t="shared" si="64"/>
        <v>40</v>
      </c>
      <c r="S294" s="118"/>
      <c r="T294" s="118"/>
      <c r="U294" s="118">
        <v>54</v>
      </c>
      <c r="V294" s="119"/>
      <c r="W294" s="120"/>
      <c r="X294" s="121"/>
    </row>
    <row r="295" spans="1:24" s="146" customFormat="1">
      <c r="A295" s="123" t="s">
        <v>282</v>
      </c>
      <c r="B295" s="124" t="s">
        <v>212</v>
      </c>
      <c r="C295" s="125">
        <v>1</v>
      </c>
      <c r="D295" s="126" t="s">
        <v>263</v>
      </c>
      <c r="E295" s="121" t="s">
        <v>183</v>
      </c>
      <c r="F295" s="125" t="s">
        <v>76</v>
      </c>
      <c r="G295" s="127" t="s">
        <v>262</v>
      </c>
      <c r="H295" s="125">
        <v>1</v>
      </c>
      <c r="I295" s="125">
        <v>5</v>
      </c>
      <c r="J295" s="125">
        <f t="shared" si="63"/>
        <v>5</v>
      </c>
      <c r="K295" s="125"/>
      <c r="L295" s="125">
        <v>60</v>
      </c>
      <c r="M295" s="128"/>
      <c r="N295" s="129"/>
      <c r="O295" s="121"/>
      <c r="P295" s="118"/>
      <c r="Q295" s="130">
        <f t="shared" si="65"/>
        <v>40</v>
      </c>
      <c r="R295" s="129">
        <f t="shared" si="64"/>
        <v>40</v>
      </c>
      <c r="S295" s="118"/>
      <c r="T295" s="118"/>
      <c r="U295" s="118">
        <v>54</v>
      </c>
      <c r="V295" s="119"/>
      <c r="W295" s="120"/>
      <c r="X295" s="121"/>
    </row>
    <row r="296" spans="1:24" s="146" customFormat="1">
      <c r="A296" s="123" t="s">
        <v>282</v>
      </c>
      <c r="B296" s="124" t="s">
        <v>213</v>
      </c>
      <c r="C296" s="125">
        <v>1</v>
      </c>
      <c r="D296" s="126" t="s">
        <v>263</v>
      </c>
      <c r="E296" s="121" t="s">
        <v>183</v>
      </c>
      <c r="F296" s="125" t="s">
        <v>76</v>
      </c>
      <c r="G296" s="127" t="s">
        <v>258</v>
      </c>
      <c r="H296" s="125">
        <v>6</v>
      </c>
      <c r="I296" s="125">
        <v>10</v>
      </c>
      <c r="J296" s="125">
        <f t="shared" si="63"/>
        <v>5</v>
      </c>
      <c r="K296" s="125"/>
      <c r="L296" s="125">
        <v>60</v>
      </c>
      <c r="M296" s="128"/>
      <c r="N296" s="129"/>
      <c r="O296" s="121"/>
      <c r="P296" s="118"/>
      <c r="Q296" s="130">
        <f t="shared" si="65"/>
        <v>40</v>
      </c>
      <c r="R296" s="129">
        <f t="shared" si="64"/>
        <v>40</v>
      </c>
      <c r="S296" s="118"/>
      <c r="T296" s="118"/>
      <c r="U296" s="118">
        <v>54</v>
      </c>
      <c r="V296" s="119"/>
      <c r="W296" s="120"/>
      <c r="X296" s="121"/>
    </row>
    <row r="297" spans="1:24" s="146" customFormat="1">
      <c r="A297" s="123" t="s">
        <v>282</v>
      </c>
      <c r="B297" s="124" t="s">
        <v>214</v>
      </c>
      <c r="C297" s="125">
        <v>1</v>
      </c>
      <c r="D297" s="126" t="s">
        <v>263</v>
      </c>
      <c r="E297" s="121" t="s">
        <v>183</v>
      </c>
      <c r="F297" s="125" t="s">
        <v>76</v>
      </c>
      <c r="G297" s="127" t="s">
        <v>262</v>
      </c>
      <c r="H297" s="125">
        <v>6</v>
      </c>
      <c r="I297" s="125">
        <v>10</v>
      </c>
      <c r="J297" s="125">
        <f t="shared" si="63"/>
        <v>5</v>
      </c>
      <c r="K297" s="125"/>
      <c r="L297" s="125">
        <v>60</v>
      </c>
      <c r="M297" s="128"/>
      <c r="N297" s="129"/>
      <c r="O297" s="121"/>
      <c r="P297" s="118"/>
      <c r="Q297" s="130">
        <f t="shared" si="65"/>
        <v>40</v>
      </c>
      <c r="R297" s="129">
        <f t="shared" si="64"/>
        <v>40</v>
      </c>
      <c r="S297" s="118"/>
      <c r="T297" s="118"/>
      <c r="U297" s="118">
        <v>54</v>
      </c>
      <c r="V297" s="119"/>
      <c r="W297" s="120"/>
      <c r="X297" s="121"/>
    </row>
    <row r="298" spans="1:24" s="14" customFormat="1">
      <c r="A298" s="123" t="s">
        <v>282</v>
      </c>
      <c r="B298" s="124" t="s">
        <v>177</v>
      </c>
      <c r="C298" s="125">
        <v>1</v>
      </c>
      <c r="D298" s="126" t="s">
        <v>263</v>
      </c>
      <c r="E298" s="121" t="s">
        <v>315</v>
      </c>
      <c r="F298" s="125" t="s">
        <v>76</v>
      </c>
      <c r="G298" s="127" t="s">
        <v>258</v>
      </c>
      <c r="H298" s="125">
        <v>11</v>
      </c>
      <c r="I298" s="125">
        <v>15</v>
      </c>
      <c r="J298" s="125">
        <f t="shared" si="63"/>
        <v>5</v>
      </c>
      <c r="K298" s="125"/>
      <c r="L298" s="125">
        <v>60</v>
      </c>
      <c r="M298" s="128"/>
      <c r="N298" s="129"/>
      <c r="O298" s="121"/>
      <c r="P298" s="118"/>
      <c r="Q298" s="130">
        <f t="shared" si="65"/>
        <v>40</v>
      </c>
      <c r="R298" s="129">
        <f t="shared" si="64"/>
        <v>40</v>
      </c>
      <c r="S298" s="118"/>
      <c r="T298" s="118"/>
      <c r="U298" s="118">
        <v>54</v>
      </c>
      <c r="V298" s="119"/>
      <c r="W298" s="120"/>
      <c r="X298" s="121"/>
    </row>
    <row r="299" spans="1:24" s="14" customFormat="1">
      <c r="A299" s="123" t="s">
        <v>282</v>
      </c>
      <c r="B299" s="124" t="s">
        <v>191</v>
      </c>
      <c r="C299" s="125">
        <v>1</v>
      </c>
      <c r="D299" s="126" t="s">
        <v>263</v>
      </c>
      <c r="E299" s="121" t="s">
        <v>315</v>
      </c>
      <c r="F299" s="125" t="s">
        <v>76</v>
      </c>
      <c r="G299" s="127" t="s">
        <v>262</v>
      </c>
      <c r="H299" s="125">
        <v>11</v>
      </c>
      <c r="I299" s="125">
        <v>15</v>
      </c>
      <c r="J299" s="125">
        <f t="shared" si="63"/>
        <v>5</v>
      </c>
      <c r="K299" s="125"/>
      <c r="L299" s="125">
        <v>60</v>
      </c>
      <c r="M299" s="128"/>
      <c r="N299" s="129"/>
      <c r="O299" s="121"/>
      <c r="P299" s="118"/>
      <c r="Q299" s="130">
        <f t="shared" si="65"/>
        <v>40</v>
      </c>
      <c r="R299" s="129">
        <f t="shared" si="64"/>
        <v>40</v>
      </c>
      <c r="S299" s="118"/>
      <c r="T299" s="118"/>
      <c r="U299" s="118">
        <v>54</v>
      </c>
      <c r="V299" s="119"/>
      <c r="W299" s="120"/>
      <c r="X299" s="121"/>
    </row>
    <row r="300" spans="1:24" s="146" customFormat="1">
      <c r="A300" s="123" t="s">
        <v>282</v>
      </c>
      <c r="B300" s="124" t="s">
        <v>215</v>
      </c>
      <c r="C300" s="125">
        <v>1</v>
      </c>
      <c r="D300" s="126" t="s">
        <v>283</v>
      </c>
      <c r="E300" s="121" t="s">
        <v>183</v>
      </c>
      <c r="F300" s="125" t="s">
        <v>79</v>
      </c>
      <c r="G300" s="127" t="s">
        <v>258</v>
      </c>
      <c r="H300" s="125">
        <v>1</v>
      </c>
      <c r="I300" s="125">
        <v>5</v>
      </c>
      <c r="J300" s="125">
        <f t="shared" si="63"/>
        <v>5</v>
      </c>
      <c r="K300" s="125"/>
      <c r="L300" s="125">
        <v>60</v>
      </c>
      <c r="M300" s="128"/>
      <c r="N300" s="129"/>
      <c r="O300" s="121"/>
      <c r="P300" s="118"/>
      <c r="Q300" s="130">
        <f t="shared" si="65"/>
        <v>40</v>
      </c>
      <c r="R300" s="129">
        <f t="shared" si="64"/>
        <v>40</v>
      </c>
      <c r="S300" s="118"/>
      <c r="T300" s="118"/>
      <c r="U300" s="118">
        <v>54</v>
      </c>
      <c r="V300" s="119"/>
      <c r="W300" s="120"/>
      <c r="X300" s="121"/>
    </row>
    <row r="301" spans="1:24" s="146" customFormat="1">
      <c r="A301" s="123" t="s">
        <v>282</v>
      </c>
      <c r="B301" s="124" t="s">
        <v>216</v>
      </c>
      <c r="C301" s="125">
        <v>1</v>
      </c>
      <c r="D301" s="126" t="s">
        <v>283</v>
      </c>
      <c r="E301" s="121" t="s">
        <v>183</v>
      </c>
      <c r="F301" s="125" t="s">
        <v>79</v>
      </c>
      <c r="G301" s="127" t="s">
        <v>262</v>
      </c>
      <c r="H301" s="125">
        <v>1</v>
      </c>
      <c r="I301" s="125">
        <v>5</v>
      </c>
      <c r="J301" s="125">
        <f t="shared" si="63"/>
        <v>5</v>
      </c>
      <c r="K301" s="125"/>
      <c r="L301" s="125">
        <v>60</v>
      </c>
      <c r="M301" s="128"/>
      <c r="N301" s="129"/>
      <c r="O301" s="121"/>
      <c r="P301" s="118"/>
      <c r="Q301" s="130">
        <f t="shared" si="65"/>
        <v>40</v>
      </c>
      <c r="R301" s="129">
        <f t="shared" si="64"/>
        <v>40</v>
      </c>
      <c r="S301" s="118"/>
      <c r="T301" s="118"/>
      <c r="U301" s="118">
        <v>54</v>
      </c>
      <c r="V301" s="119"/>
      <c r="W301" s="120"/>
      <c r="X301" s="121"/>
    </row>
    <row r="302" spans="1:24" s="146" customFormat="1">
      <c r="A302" s="123" t="s">
        <v>282</v>
      </c>
      <c r="B302" s="124" t="s">
        <v>217</v>
      </c>
      <c r="C302" s="125">
        <v>1</v>
      </c>
      <c r="D302" s="126" t="s">
        <v>284</v>
      </c>
      <c r="E302" s="121" t="s">
        <v>183</v>
      </c>
      <c r="F302" s="125" t="s">
        <v>79</v>
      </c>
      <c r="G302" s="127" t="s">
        <v>258</v>
      </c>
      <c r="H302" s="125">
        <v>11</v>
      </c>
      <c r="I302" s="125">
        <v>15</v>
      </c>
      <c r="J302" s="125">
        <f t="shared" si="63"/>
        <v>5</v>
      </c>
      <c r="K302" s="125"/>
      <c r="L302" s="125">
        <v>60</v>
      </c>
      <c r="M302" s="128"/>
      <c r="N302" s="129"/>
      <c r="O302" s="121"/>
      <c r="P302" s="118"/>
      <c r="Q302" s="130">
        <f t="shared" si="65"/>
        <v>40</v>
      </c>
      <c r="R302" s="129">
        <f t="shared" si="64"/>
        <v>40</v>
      </c>
      <c r="S302" s="118"/>
      <c r="T302" s="118"/>
      <c r="U302" s="118">
        <v>54</v>
      </c>
      <c r="V302" s="119"/>
      <c r="W302" s="120"/>
      <c r="X302" s="121"/>
    </row>
    <row r="303" spans="1:24" s="146" customFormat="1">
      <c r="A303" s="123" t="s">
        <v>282</v>
      </c>
      <c r="B303" s="124" t="s">
        <v>218</v>
      </c>
      <c r="C303" s="125">
        <v>1</v>
      </c>
      <c r="D303" s="126" t="s">
        <v>284</v>
      </c>
      <c r="E303" s="121" t="s">
        <v>183</v>
      </c>
      <c r="F303" s="125" t="s">
        <v>79</v>
      </c>
      <c r="G303" s="127" t="s">
        <v>262</v>
      </c>
      <c r="H303" s="125">
        <v>11</v>
      </c>
      <c r="I303" s="125">
        <v>15</v>
      </c>
      <c r="J303" s="125">
        <f t="shared" si="63"/>
        <v>5</v>
      </c>
      <c r="K303" s="125"/>
      <c r="L303" s="125">
        <v>60</v>
      </c>
      <c r="M303" s="128"/>
      <c r="N303" s="129"/>
      <c r="O303" s="121"/>
      <c r="P303" s="118"/>
      <c r="Q303" s="130">
        <f t="shared" si="65"/>
        <v>40</v>
      </c>
      <c r="R303" s="129">
        <f t="shared" si="64"/>
        <v>40</v>
      </c>
      <c r="S303" s="118"/>
      <c r="T303" s="118"/>
      <c r="U303" s="118">
        <v>54</v>
      </c>
      <c r="V303" s="119"/>
      <c r="W303" s="120"/>
      <c r="X303" s="121"/>
    </row>
    <row r="304" spans="1:24" s="146" customFormat="1">
      <c r="A304" s="123" t="s">
        <v>282</v>
      </c>
      <c r="B304" s="124" t="s">
        <v>219</v>
      </c>
      <c r="C304" s="125">
        <v>1</v>
      </c>
      <c r="D304" s="126" t="s">
        <v>269</v>
      </c>
      <c r="E304" s="121" t="s">
        <v>183</v>
      </c>
      <c r="F304" s="125" t="s">
        <v>77</v>
      </c>
      <c r="G304" s="127" t="s">
        <v>258</v>
      </c>
      <c r="H304" s="125">
        <v>1</v>
      </c>
      <c r="I304" s="125">
        <v>5</v>
      </c>
      <c r="J304" s="125">
        <f t="shared" si="63"/>
        <v>5</v>
      </c>
      <c r="K304" s="125"/>
      <c r="L304" s="125">
        <v>60</v>
      </c>
      <c r="M304" s="128"/>
      <c r="N304" s="129"/>
      <c r="O304" s="121"/>
      <c r="P304" s="118"/>
      <c r="Q304" s="130">
        <f t="shared" si="65"/>
        <v>40</v>
      </c>
      <c r="R304" s="129">
        <f t="shared" si="64"/>
        <v>40</v>
      </c>
      <c r="S304" s="118"/>
      <c r="T304" s="118"/>
      <c r="U304" s="118">
        <v>54</v>
      </c>
      <c r="V304" s="119"/>
      <c r="W304" s="120"/>
      <c r="X304" s="121"/>
    </row>
    <row r="305" spans="1:24" s="146" customFormat="1">
      <c r="A305" s="123" t="s">
        <v>282</v>
      </c>
      <c r="B305" s="124" t="s">
        <v>220</v>
      </c>
      <c r="C305" s="125">
        <v>1</v>
      </c>
      <c r="D305" s="126" t="s">
        <v>269</v>
      </c>
      <c r="E305" s="121" t="s">
        <v>183</v>
      </c>
      <c r="F305" s="125" t="s">
        <v>77</v>
      </c>
      <c r="G305" s="127" t="s">
        <v>262</v>
      </c>
      <c r="H305" s="125">
        <v>1</v>
      </c>
      <c r="I305" s="125">
        <v>5</v>
      </c>
      <c r="J305" s="125">
        <f t="shared" si="63"/>
        <v>5</v>
      </c>
      <c r="K305" s="125"/>
      <c r="L305" s="125">
        <v>60</v>
      </c>
      <c r="M305" s="128"/>
      <c r="N305" s="129"/>
      <c r="O305" s="121"/>
      <c r="P305" s="118"/>
      <c r="Q305" s="130">
        <f t="shared" si="65"/>
        <v>40</v>
      </c>
      <c r="R305" s="129">
        <f t="shared" si="64"/>
        <v>40</v>
      </c>
      <c r="S305" s="118"/>
      <c r="T305" s="118"/>
      <c r="U305" s="118">
        <v>54</v>
      </c>
      <c r="V305" s="119"/>
      <c r="W305" s="120"/>
      <c r="X305" s="121"/>
    </row>
    <row r="306" spans="1:24" s="146" customFormat="1">
      <c r="A306" s="123" t="s">
        <v>282</v>
      </c>
      <c r="B306" s="124" t="s">
        <v>221</v>
      </c>
      <c r="C306" s="125">
        <v>1</v>
      </c>
      <c r="D306" s="126" t="s">
        <v>269</v>
      </c>
      <c r="E306" s="121" t="s">
        <v>183</v>
      </c>
      <c r="F306" s="125" t="s">
        <v>77</v>
      </c>
      <c r="G306" s="127" t="s">
        <v>258</v>
      </c>
      <c r="H306" s="125">
        <v>6</v>
      </c>
      <c r="I306" s="125">
        <v>10</v>
      </c>
      <c r="J306" s="125">
        <f t="shared" si="63"/>
        <v>5</v>
      </c>
      <c r="K306" s="125"/>
      <c r="L306" s="125">
        <v>60</v>
      </c>
      <c r="M306" s="128"/>
      <c r="N306" s="129"/>
      <c r="O306" s="121"/>
      <c r="P306" s="118"/>
      <c r="Q306" s="130">
        <f t="shared" si="65"/>
        <v>40</v>
      </c>
      <c r="R306" s="129">
        <f t="shared" si="64"/>
        <v>40</v>
      </c>
      <c r="S306" s="118"/>
      <c r="T306" s="118"/>
      <c r="U306" s="118">
        <v>54</v>
      </c>
      <c r="V306" s="119"/>
      <c r="W306" s="120"/>
      <c r="X306" s="121"/>
    </row>
    <row r="307" spans="1:24" s="146" customFormat="1">
      <c r="A307" s="123" t="s">
        <v>282</v>
      </c>
      <c r="B307" s="124" t="s">
        <v>210</v>
      </c>
      <c r="C307" s="125">
        <v>1</v>
      </c>
      <c r="D307" s="126" t="s">
        <v>284</v>
      </c>
      <c r="E307" s="121" t="s">
        <v>275</v>
      </c>
      <c r="F307" s="125" t="s">
        <v>77</v>
      </c>
      <c r="G307" s="127" t="s">
        <v>258</v>
      </c>
      <c r="H307" s="125">
        <v>11</v>
      </c>
      <c r="I307" s="125">
        <v>15</v>
      </c>
      <c r="J307" s="125">
        <f t="shared" si="63"/>
        <v>5</v>
      </c>
      <c r="K307" s="125"/>
      <c r="L307" s="125">
        <v>60</v>
      </c>
      <c r="M307" s="128"/>
      <c r="N307" s="129"/>
      <c r="O307" s="121"/>
      <c r="P307" s="118"/>
      <c r="Q307" s="130">
        <f t="shared" si="65"/>
        <v>40</v>
      </c>
      <c r="R307" s="129">
        <f t="shared" si="64"/>
        <v>40</v>
      </c>
      <c r="S307" s="118"/>
      <c r="T307" s="118"/>
      <c r="U307" s="118">
        <v>54</v>
      </c>
      <c r="V307" s="147"/>
      <c r="W307" s="148"/>
    </row>
    <row r="308" spans="1:24" s="146" customFormat="1">
      <c r="A308" s="123" t="s">
        <v>282</v>
      </c>
      <c r="B308" s="124" t="s">
        <v>204</v>
      </c>
      <c r="C308" s="125">
        <v>1</v>
      </c>
      <c r="D308" s="126" t="s">
        <v>284</v>
      </c>
      <c r="E308" s="121" t="s">
        <v>275</v>
      </c>
      <c r="F308" s="125" t="s">
        <v>77</v>
      </c>
      <c r="G308" s="127" t="s">
        <v>262</v>
      </c>
      <c r="H308" s="125">
        <v>11</v>
      </c>
      <c r="I308" s="125">
        <v>15</v>
      </c>
      <c r="J308" s="125">
        <f t="shared" si="63"/>
        <v>5</v>
      </c>
      <c r="K308" s="125"/>
      <c r="L308" s="125">
        <v>60</v>
      </c>
      <c r="M308" s="128"/>
      <c r="N308" s="129"/>
      <c r="O308" s="121"/>
      <c r="P308" s="118"/>
      <c r="Q308" s="130">
        <f t="shared" si="65"/>
        <v>40</v>
      </c>
      <c r="R308" s="129">
        <f t="shared" si="64"/>
        <v>40</v>
      </c>
      <c r="S308" s="118"/>
      <c r="T308" s="118"/>
      <c r="U308" s="118">
        <v>54</v>
      </c>
      <c r="V308" s="147"/>
      <c r="W308" s="148"/>
    </row>
    <row r="309" spans="1:24" s="146" customFormat="1">
      <c r="A309" s="123"/>
      <c r="B309" s="124" t="s">
        <v>135</v>
      </c>
      <c r="C309" s="125">
        <v>1</v>
      </c>
      <c r="D309" s="126" t="s">
        <v>309</v>
      </c>
      <c r="E309" s="121" t="s">
        <v>195</v>
      </c>
      <c r="F309" s="125"/>
      <c r="G309" s="127"/>
      <c r="H309" s="125">
        <v>1</v>
      </c>
      <c r="I309" s="149">
        <v>15</v>
      </c>
      <c r="J309" s="149">
        <f t="shared" si="63"/>
        <v>15</v>
      </c>
      <c r="K309" s="149">
        <v>15</v>
      </c>
      <c r="L309" s="149"/>
      <c r="M309" s="150"/>
      <c r="N309" s="151"/>
      <c r="P309" s="152">
        <f t="shared" ref="P309:P314" si="66">IF(J309=0,0,K309)</f>
        <v>15</v>
      </c>
      <c r="Q309" s="153"/>
      <c r="R309" s="151">
        <f t="shared" si="64"/>
        <v>15</v>
      </c>
      <c r="S309" s="118"/>
      <c r="T309" s="118"/>
      <c r="U309" s="118">
        <v>54</v>
      </c>
      <c r="V309" s="119"/>
      <c r="W309" s="120"/>
      <c r="X309" s="121"/>
    </row>
    <row r="310" spans="1:24" s="146" customFormat="1">
      <c r="A310" s="123"/>
      <c r="B310" s="124" t="s">
        <v>136</v>
      </c>
      <c r="C310" s="125">
        <v>1</v>
      </c>
      <c r="D310" s="126" t="s">
        <v>309</v>
      </c>
      <c r="E310" s="121" t="s">
        <v>195</v>
      </c>
      <c r="F310" s="125"/>
      <c r="G310" s="127"/>
      <c r="H310" s="125">
        <v>1</v>
      </c>
      <c r="I310" s="149">
        <v>15</v>
      </c>
      <c r="J310" s="149">
        <f t="shared" si="63"/>
        <v>15</v>
      </c>
      <c r="K310" s="149">
        <v>15</v>
      </c>
      <c r="L310" s="149"/>
      <c r="M310" s="150"/>
      <c r="N310" s="151"/>
      <c r="P310" s="152">
        <f t="shared" si="66"/>
        <v>15</v>
      </c>
      <c r="Q310" s="153"/>
      <c r="R310" s="151">
        <f t="shared" si="64"/>
        <v>15</v>
      </c>
      <c r="S310" s="118"/>
      <c r="T310" s="118"/>
      <c r="U310" s="118">
        <v>54</v>
      </c>
      <c r="V310" s="119"/>
      <c r="W310" s="120"/>
      <c r="X310" s="121"/>
    </row>
    <row r="311" spans="1:24" s="146" customFormat="1">
      <c r="A311" s="123"/>
      <c r="B311" s="124" t="s">
        <v>140</v>
      </c>
      <c r="C311" s="125">
        <v>1</v>
      </c>
      <c r="D311" s="126" t="s">
        <v>309</v>
      </c>
      <c r="E311" s="121" t="s">
        <v>195</v>
      </c>
      <c r="F311" s="125"/>
      <c r="G311" s="127"/>
      <c r="H311" s="125">
        <v>1</v>
      </c>
      <c r="I311" s="149">
        <v>15</v>
      </c>
      <c r="J311" s="149">
        <f t="shared" si="63"/>
        <v>15</v>
      </c>
      <c r="K311" s="149">
        <v>15</v>
      </c>
      <c r="L311" s="149"/>
      <c r="M311" s="150"/>
      <c r="N311" s="151"/>
      <c r="P311" s="152">
        <f t="shared" si="66"/>
        <v>15</v>
      </c>
      <c r="Q311" s="153"/>
      <c r="R311" s="151">
        <f t="shared" si="64"/>
        <v>15</v>
      </c>
      <c r="S311" s="118"/>
      <c r="T311" s="118"/>
      <c r="U311" s="118">
        <v>54</v>
      </c>
      <c r="V311" s="119"/>
      <c r="W311" s="120"/>
      <c r="X311" s="121"/>
    </row>
    <row r="312" spans="1:24" s="146" customFormat="1">
      <c r="A312" s="123"/>
      <c r="B312" s="124" t="s">
        <v>141</v>
      </c>
      <c r="C312" s="125">
        <v>1</v>
      </c>
      <c r="D312" s="126" t="s">
        <v>252</v>
      </c>
      <c r="E312" s="121" t="s">
        <v>195</v>
      </c>
      <c r="F312" s="125"/>
      <c r="G312" s="127"/>
      <c r="H312" s="125">
        <v>1</v>
      </c>
      <c r="I312" s="149">
        <v>15</v>
      </c>
      <c r="J312" s="149">
        <f t="shared" si="63"/>
        <v>15</v>
      </c>
      <c r="K312" s="149">
        <v>15</v>
      </c>
      <c r="L312" s="149"/>
      <c r="M312" s="150"/>
      <c r="N312" s="151"/>
      <c r="P312" s="152">
        <f t="shared" si="66"/>
        <v>15</v>
      </c>
      <c r="Q312" s="153"/>
      <c r="R312" s="151">
        <f t="shared" si="64"/>
        <v>15</v>
      </c>
      <c r="S312" s="118"/>
      <c r="T312" s="118"/>
      <c r="U312" s="118">
        <v>54</v>
      </c>
      <c r="V312" s="119"/>
      <c r="W312" s="120"/>
      <c r="X312" s="121"/>
    </row>
    <row r="313" spans="1:24" s="146" customFormat="1">
      <c r="A313" s="123"/>
      <c r="B313" s="124" t="s">
        <v>142</v>
      </c>
      <c r="C313" s="125">
        <v>1</v>
      </c>
      <c r="D313" s="126" t="s">
        <v>252</v>
      </c>
      <c r="E313" s="121" t="s">
        <v>195</v>
      </c>
      <c r="F313" s="125"/>
      <c r="G313" s="127"/>
      <c r="H313" s="125">
        <v>1</v>
      </c>
      <c r="I313" s="149">
        <v>15</v>
      </c>
      <c r="J313" s="149">
        <f t="shared" si="63"/>
        <v>15</v>
      </c>
      <c r="K313" s="149">
        <v>15</v>
      </c>
      <c r="L313" s="149"/>
      <c r="M313" s="150"/>
      <c r="N313" s="151"/>
      <c r="P313" s="152">
        <f t="shared" si="66"/>
        <v>15</v>
      </c>
      <c r="Q313" s="153"/>
      <c r="R313" s="151">
        <f t="shared" si="64"/>
        <v>15</v>
      </c>
      <c r="S313" s="118"/>
      <c r="T313" s="118"/>
      <c r="U313" s="118">
        <v>54</v>
      </c>
      <c r="V313" s="119"/>
      <c r="W313" s="120"/>
      <c r="X313" s="121"/>
    </row>
    <row r="314" spans="1:24" s="146" customFormat="1">
      <c r="A314" s="123"/>
      <c r="B314" s="124" t="s">
        <v>143</v>
      </c>
      <c r="C314" s="125">
        <v>1</v>
      </c>
      <c r="D314" s="126" t="s">
        <v>252</v>
      </c>
      <c r="E314" s="121" t="s">
        <v>195</v>
      </c>
      <c r="F314" s="125"/>
      <c r="G314" s="127"/>
      <c r="H314" s="125">
        <v>1</v>
      </c>
      <c r="I314" s="149">
        <v>15</v>
      </c>
      <c r="J314" s="149">
        <f t="shared" si="63"/>
        <v>15</v>
      </c>
      <c r="K314" s="149">
        <v>15</v>
      </c>
      <c r="L314" s="149"/>
      <c r="M314" s="150"/>
      <c r="N314" s="151"/>
      <c r="P314" s="152">
        <f t="shared" si="66"/>
        <v>15</v>
      </c>
      <c r="Q314" s="153"/>
      <c r="R314" s="151">
        <f t="shared" si="64"/>
        <v>15</v>
      </c>
      <c r="S314" s="118"/>
      <c r="T314" s="118"/>
      <c r="U314" s="118">
        <v>54</v>
      </c>
      <c r="V314" s="119"/>
      <c r="W314" s="120"/>
      <c r="X314" s="121"/>
    </row>
    <row r="315" spans="1:24" s="121" customFormat="1">
      <c r="A315" s="123"/>
      <c r="B315" s="124" t="s">
        <v>149</v>
      </c>
      <c r="C315" s="125">
        <v>1</v>
      </c>
      <c r="D315" s="126" t="s">
        <v>252</v>
      </c>
      <c r="E315" s="121" t="s">
        <v>202</v>
      </c>
      <c r="F315" s="125">
        <v>4</v>
      </c>
      <c r="G315" s="127" t="s">
        <v>72</v>
      </c>
      <c r="H315" s="125">
        <v>1</v>
      </c>
      <c r="I315" s="125">
        <v>15</v>
      </c>
      <c r="J315" s="125">
        <f t="shared" ref="J315:J332" si="67">I315-H315+1</f>
        <v>15</v>
      </c>
      <c r="K315" s="125">
        <v>30</v>
      </c>
      <c r="L315" s="125"/>
      <c r="M315" s="128"/>
      <c r="N315" s="129"/>
      <c r="P315" s="118">
        <f t="shared" ref="P315:P332" si="68">IF(J315=0,0,K315)</f>
        <v>30</v>
      </c>
      <c r="Q315" s="130"/>
      <c r="R315" s="129">
        <f t="shared" ref="R315:R332" si="69">O315+P315+Q315</f>
        <v>30</v>
      </c>
      <c r="S315" s="118"/>
      <c r="T315" s="118"/>
      <c r="U315" s="118">
        <v>54</v>
      </c>
      <c r="V315" s="119"/>
      <c r="W315" s="120"/>
    </row>
    <row r="316" spans="1:24" s="121" customFormat="1">
      <c r="A316" s="123"/>
      <c r="B316" s="124" t="s">
        <v>150</v>
      </c>
      <c r="C316" s="125">
        <v>1</v>
      </c>
      <c r="D316" s="126" t="s">
        <v>252</v>
      </c>
      <c r="E316" s="121" t="s">
        <v>202</v>
      </c>
      <c r="F316" s="125">
        <v>4</v>
      </c>
      <c r="G316" s="127" t="s">
        <v>71</v>
      </c>
      <c r="H316" s="125">
        <v>1</v>
      </c>
      <c r="I316" s="125">
        <v>15</v>
      </c>
      <c r="J316" s="125">
        <f t="shared" si="67"/>
        <v>15</v>
      </c>
      <c r="K316" s="125">
        <v>30</v>
      </c>
      <c r="L316" s="125"/>
      <c r="M316" s="128"/>
      <c r="N316" s="129"/>
      <c r="P316" s="118">
        <f t="shared" si="68"/>
        <v>30</v>
      </c>
      <c r="Q316" s="130"/>
      <c r="R316" s="129">
        <f t="shared" si="69"/>
        <v>30</v>
      </c>
      <c r="S316" s="118"/>
      <c r="T316" s="118"/>
      <c r="U316" s="118">
        <v>54</v>
      </c>
      <c r="V316" s="119"/>
      <c r="W316" s="120"/>
    </row>
    <row r="317" spans="1:24" s="121" customFormat="1">
      <c r="A317" s="123"/>
      <c r="B317" s="124" t="s">
        <v>151</v>
      </c>
      <c r="C317" s="125">
        <v>1</v>
      </c>
      <c r="D317" s="126" t="s">
        <v>310</v>
      </c>
      <c r="E317" s="121" t="s">
        <v>202</v>
      </c>
      <c r="F317" s="125">
        <v>2</v>
      </c>
      <c r="G317" s="127" t="s">
        <v>72</v>
      </c>
      <c r="H317" s="125">
        <v>1</v>
      </c>
      <c r="I317" s="125">
        <v>15</v>
      </c>
      <c r="J317" s="125">
        <f t="shared" si="67"/>
        <v>15</v>
      </c>
      <c r="K317" s="125">
        <v>30</v>
      </c>
      <c r="L317" s="125"/>
      <c r="M317" s="128"/>
      <c r="N317" s="129"/>
      <c r="P317" s="118">
        <f t="shared" si="68"/>
        <v>30</v>
      </c>
      <c r="Q317" s="130"/>
      <c r="R317" s="129">
        <f t="shared" si="69"/>
        <v>30</v>
      </c>
      <c r="S317" s="118"/>
      <c r="T317" s="118"/>
      <c r="U317" s="118">
        <v>54</v>
      </c>
      <c r="V317" s="119"/>
      <c r="W317" s="120"/>
    </row>
    <row r="318" spans="1:24" s="121" customFormat="1">
      <c r="A318" s="123"/>
      <c r="B318" s="124" t="s">
        <v>152</v>
      </c>
      <c r="C318" s="125">
        <v>1</v>
      </c>
      <c r="D318" s="126" t="s">
        <v>317</v>
      </c>
      <c r="E318" s="121" t="s">
        <v>202</v>
      </c>
      <c r="F318" s="125">
        <v>6</v>
      </c>
      <c r="G318" s="127" t="s">
        <v>72</v>
      </c>
      <c r="H318" s="125">
        <v>1</v>
      </c>
      <c r="I318" s="125">
        <v>15</v>
      </c>
      <c r="J318" s="125">
        <f t="shared" si="67"/>
        <v>15</v>
      </c>
      <c r="K318" s="125">
        <v>30</v>
      </c>
      <c r="L318" s="125"/>
      <c r="M318" s="128"/>
      <c r="N318" s="129"/>
      <c r="P318" s="118">
        <f t="shared" si="68"/>
        <v>30</v>
      </c>
      <c r="Q318" s="130"/>
      <c r="R318" s="129">
        <f t="shared" si="69"/>
        <v>30</v>
      </c>
      <c r="S318" s="118"/>
      <c r="T318" s="118"/>
      <c r="U318" s="118">
        <v>54</v>
      </c>
      <c r="V318" s="119"/>
      <c r="W318" s="120"/>
    </row>
    <row r="319" spans="1:24" s="121" customFormat="1">
      <c r="A319" s="123"/>
      <c r="B319" s="124" t="s">
        <v>153</v>
      </c>
      <c r="C319" s="125">
        <v>1</v>
      </c>
      <c r="D319" s="126" t="s">
        <v>310</v>
      </c>
      <c r="E319" s="121" t="s">
        <v>202</v>
      </c>
      <c r="F319" s="125">
        <v>5</v>
      </c>
      <c r="G319" s="127" t="s">
        <v>72</v>
      </c>
      <c r="H319" s="125">
        <v>1</v>
      </c>
      <c r="I319" s="125">
        <v>15</v>
      </c>
      <c r="J319" s="125">
        <f t="shared" si="67"/>
        <v>15</v>
      </c>
      <c r="K319" s="125">
        <v>30</v>
      </c>
      <c r="L319" s="125"/>
      <c r="M319" s="128"/>
      <c r="N319" s="129"/>
      <c r="P319" s="118">
        <f t="shared" si="68"/>
        <v>30</v>
      </c>
      <c r="Q319" s="130"/>
      <c r="R319" s="129">
        <f t="shared" si="69"/>
        <v>30</v>
      </c>
      <c r="S319" s="118"/>
      <c r="T319" s="118"/>
      <c r="U319" s="118">
        <v>54</v>
      </c>
      <c r="V319" s="119"/>
      <c r="W319" s="120"/>
    </row>
    <row r="320" spans="1:24" s="121" customFormat="1">
      <c r="A320" s="123"/>
      <c r="B320" s="124" t="s">
        <v>154</v>
      </c>
      <c r="C320" s="125">
        <v>1</v>
      </c>
      <c r="D320" s="126" t="s">
        <v>310</v>
      </c>
      <c r="E320" s="121" t="s">
        <v>202</v>
      </c>
      <c r="F320" s="125">
        <v>4</v>
      </c>
      <c r="G320" s="127" t="s">
        <v>72</v>
      </c>
      <c r="H320" s="125">
        <v>1</v>
      </c>
      <c r="I320" s="125">
        <v>15</v>
      </c>
      <c r="J320" s="125">
        <f t="shared" si="67"/>
        <v>15</v>
      </c>
      <c r="K320" s="125">
        <v>30</v>
      </c>
      <c r="L320" s="125"/>
      <c r="M320" s="128"/>
      <c r="N320" s="129"/>
      <c r="P320" s="118">
        <f t="shared" si="68"/>
        <v>30</v>
      </c>
      <c r="Q320" s="130"/>
      <c r="R320" s="129">
        <f t="shared" si="69"/>
        <v>30</v>
      </c>
      <c r="S320" s="118"/>
      <c r="T320" s="118"/>
      <c r="U320" s="118">
        <v>54</v>
      </c>
      <c r="V320" s="119"/>
      <c r="W320" s="120"/>
    </row>
    <row r="321" spans="1:23" s="121" customFormat="1">
      <c r="A321" s="123"/>
      <c r="B321" s="124" t="s">
        <v>155</v>
      </c>
      <c r="C321" s="125">
        <v>1</v>
      </c>
      <c r="D321" s="126" t="s">
        <v>310</v>
      </c>
      <c r="E321" s="121" t="s">
        <v>202</v>
      </c>
      <c r="F321" s="125">
        <v>6</v>
      </c>
      <c r="G321" s="127" t="s">
        <v>72</v>
      </c>
      <c r="H321" s="125">
        <v>1</v>
      </c>
      <c r="I321" s="125">
        <v>15</v>
      </c>
      <c r="J321" s="125">
        <f t="shared" si="67"/>
        <v>15</v>
      </c>
      <c r="K321" s="125">
        <v>30</v>
      </c>
      <c r="L321" s="125"/>
      <c r="M321" s="128"/>
      <c r="N321" s="129"/>
      <c r="P321" s="118">
        <f t="shared" si="68"/>
        <v>30</v>
      </c>
      <c r="Q321" s="130"/>
      <c r="R321" s="129">
        <f t="shared" si="69"/>
        <v>30</v>
      </c>
      <c r="S321" s="118"/>
      <c r="T321" s="118"/>
      <c r="U321" s="118">
        <v>54</v>
      </c>
      <c r="V321" s="119"/>
      <c r="W321" s="120"/>
    </row>
    <row r="322" spans="1:23" s="121" customFormat="1">
      <c r="A322" s="123"/>
      <c r="B322" s="124" t="s">
        <v>156</v>
      </c>
      <c r="C322" s="125">
        <v>1</v>
      </c>
      <c r="D322" s="126" t="s">
        <v>252</v>
      </c>
      <c r="E322" s="121" t="s">
        <v>202</v>
      </c>
      <c r="F322" s="125">
        <v>5</v>
      </c>
      <c r="G322" s="127" t="s">
        <v>287</v>
      </c>
      <c r="H322" s="125">
        <v>1</v>
      </c>
      <c r="I322" s="125">
        <v>15</v>
      </c>
      <c r="J322" s="125">
        <f t="shared" si="67"/>
        <v>15</v>
      </c>
      <c r="K322" s="125">
        <v>30</v>
      </c>
      <c r="L322" s="125"/>
      <c r="M322" s="128"/>
      <c r="N322" s="129"/>
      <c r="P322" s="118">
        <f t="shared" si="68"/>
        <v>30</v>
      </c>
      <c r="Q322" s="130"/>
      <c r="R322" s="129">
        <f t="shared" si="69"/>
        <v>30</v>
      </c>
      <c r="S322" s="118"/>
      <c r="T322" s="118"/>
      <c r="U322" s="118">
        <v>54</v>
      </c>
      <c r="V322" s="119"/>
      <c r="W322" s="120"/>
    </row>
    <row r="323" spans="1:23" s="121" customFormat="1">
      <c r="A323" s="123"/>
      <c r="B323" s="124" t="s">
        <v>157</v>
      </c>
      <c r="C323" s="125">
        <v>1</v>
      </c>
      <c r="D323" s="126" t="s">
        <v>252</v>
      </c>
      <c r="E323" s="121" t="s">
        <v>202</v>
      </c>
      <c r="F323" s="125">
        <v>5</v>
      </c>
      <c r="G323" s="127" t="s">
        <v>107</v>
      </c>
      <c r="H323" s="125">
        <v>1</v>
      </c>
      <c r="I323" s="125">
        <v>15</v>
      </c>
      <c r="J323" s="125">
        <f t="shared" si="67"/>
        <v>15</v>
      </c>
      <c r="K323" s="125">
        <v>30</v>
      </c>
      <c r="L323" s="125"/>
      <c r="M323" s="128"/>
      <c r="N323" s="129"/>
      <c r="P323" s="118">
        <f t="shared" si="68"/>
        <v>30</v>
      </c>
      <c r="Q323" s="130"/>
      <c r="R323" s="129">
        <f t="shared" si="69"/>
        <v>30</v>
      </c>
      <c r="S323" s="118"/>
      <c r="T323" s="118"/>
      <c r="U323" s="118">
        <v>54</v>
      </c>
      <c r="V323" s="119"/>
      <c r="W323" s="120"/>
    </row>
    <row r="324" spans="1:23" s="121" customFormat="1">
      <c r="A324" s="123"/>
      <c r="B324" s="124" t="s">
        <v>158</v>
      </c>
      <c r="C324" s="125">
        <v>1</v>
      </c>
      <c r="D324" s="126" t="s">
        <v>252</v>
      </c>
      <c r="E324" s="121" t="s">
        <v>202</v>
      </c>
      <c r="F324" s="125">
        <v>6</v>
      </c>
      <c r="G324" s="127" t="s">
        <v>101</v>
      </c>
      <c r="H324" s="125">
        <v>1</v>
      </c>
      <c r="I324" s="125">
        <v>15</v>
      </c>
      <c r="J324" s="125">
        <f t="shared" si="67"/>
        <v>15</v>
      </c>
      <c r="K324" s="125">
        <v>30</v>
      </c>
      <c r="L324" s="125"/>
      <c r="M324" s="128"/>
      <c r="N324" s="129"/>
      <c r="P324" s="118">
        <f t="shared" si="68"/>
        <v>30</v>
      </c>
      <c r="Q324" s="130"/>
      <c r="R324" s="129">
        <f t="shared" si="69"/>
        <v>30</v>
      </c>
      <c r="S324" s="118"/>
      <c r="T324" s="118"/>
      <c r="U324" s="118">
        <v>54</v>
      </c>
      <c r="V324" s="119"/>
      <c r="W324" s="120"/>
    </row>
    <row r="325" spans="1:23" s="121" customFormat="1">
      <c r="A325" s="123"/>
      <c r="B325" s="124" t="s">
        <v>159</v>
      </c>
      <c r="C325" s="125">
        <v>1</v>
      </c>
      <c r="D325" s="126" t="s">
        <v>252</v>
      </c>
      <c r="E325" s="121" t="s">
        <v>202</v>
      </c>
      <c r="F325" s="125">
        <v>6</v>
      </c>
      <c r="G325" s="127" t="s">
        <v>287</v>
      </c>
      <c r="H325" s="125">
        <v>1</v>
      </c>
      <c r="I325" s="125">
        <v>15</v>
      </c>
      <c r="J325" s="125">
        <f t="shared" si="67"/>
        <v>15</v>
      </c>
      <c r="K325" s="125">
        <v>30</v>
      </c>
      <c r="L325" s="125"/>
      <c r="M325" s="128"/>
      <c r="N325" s="129"/>
      <c r="P325" s="118">
        <f t="shared" si="68"/>
        <v>30</v>
      </c>
      <c r="Q325" s="130"/>
      <c r="R325" s="129">
        <f t="shared" si="69"/>
        <v>30</v>
      </c>
      <c r="S325" s="118"/>
      <c r="T325" s="118"/>
      <c r="U325" s="118">
        <v>54</v>
      </c>
      <c r="V325" s="119"/>
      <c r="W325" s="120"/>
    </row>
    <row r="326" spans="1:23" s="121" customFormat="1">
      <c r="A326" s="123"/>
      <c r="B326" s="124" t="s">
        <v>160</v>
      </c>
      <c r="C326" s="125">
        <v>1</v>
      </c>
      <c r="D326" s="126" t="s">
        <v>310</v>
      </c>
      <c r="E326" s="121" t="s">
        <v>202</v>
      </c>
      <c r="F326" s="125">
        <v>3</v>
      </c>
      <c r="G326" s="127" t="s">
        <v>72</v>
      </c>
      <c r="H326" s="125">
        <v>1</v>
      </c>
      <c r="I326" s="125">
        <v>15</v>
      </c>
      <c r="J326" s="125">
        <f t="shared" si="67"/>
        <v>15</v>
      </c>
      <c r="K326" s="125">
        <v>30</v>
      </c>
      <c r="L326" s="125"/>
      <c r="M326" s="128"/>
      <c r="N326" s="129"/>
      <c r="P326" s="118">
        <f t="shared" si="68"/>
        <v>30</v>
      </c>
      <c r="Q326" s="130"/>
      <c r="R326" s="129">
        <f t="shared" si="69"/>
        <v>30</v>
      </c>
      <c r="S326" s="118"/>
      <c r="T326" s="118"/>
      <c r="U326" s="118">
        <v>54</v>
      </c>
      <c r="V326" s="119"/>
      <c r="W326" s="120"/>
    </row>
    <row r="327" spans="1:23" s="121" customFormat="1">
      <c r="A327" s="108"/>
      <c r="B327" s="109" t="s">
        <v>149</v>
      </c>
      <c r="C327" s="110">
        <v>1</v>
      </c>
      <c r="D327" s="111" t="s">
        <v>278</v>
      </c>
      <c r="E327" s="115" t="s">
        <v>206</v>
      </c>
      <c r="F327" s="110">
        <v>2</v>
      </c>
      <c r="G327" s="112" t="s">
        <v>73</v>
      </c>
      <c r="H327" s="110">
        <v>1</v>
      </c>
      <c r="I327" s="110">
        <v>15</v>
      </c>
      <c r="J327" s="110">
        <f t="shared" si="67"/>
        <v>15</v>
      </c>
      <c r="K327" s="110">
        <v>30</v>
      </c>
      <c r="L327" s="110"/>
      <c r="M327" s="113"/>
      <c r="N327" s="114"/>
      <c r="O327" s="115"/>
      <c r="P327" s="116">
        <f t="shared" si="68"/>
        <v>30</v>
      </c>
      <c r="Q327" s="117"/>
      <c r="R327" s="114">
        <f t="shared" si="69"/>
        <v>30</v>
      </c>
      <c r="S327" s="118"/>
      <c r="T327" s="118"/>
      <c r="U327" s="118">
        <v>54</v>
      </c>
      <c r="V327" s="119"/>
      <c r="W327" s="120"/>
    </row>
    <row r="328" spans="1:23" s="121" customFormat="1">
      <c r="A328" s="108"/>
      <c r="B328" s="109" t="s">
        <v>150</v>
      </c>
      <c r="C328" s="110">
        <v>1</v>
      </c>
      <c r="D328" s="111" t="s">
        <v>317</v>
      </c>
      <c r="E328" s="115" t="s">
        <v>206</v>
      </c>
      <c r="F328" s="110">
        <v>3</v>
      </c>
      <c r="G328" s="112" t="s">
        <v>107</v>
      </c>
      <c r="H328" s="110">
        <v>1</v>
      </c>
      <c r="I328" s="110">
        <v>15</v>
      </c>
      <c r="J328" s="110">
        <f t="shared" si="67"/>
        <v>15</v>
      </c>
      <c r="K328" s="110">
        <v>30</v>
      </c>
      <c r="L328" s="110"/>
      <c r="M328" s="113"/>
      <c r="N328" s="114"/>
      <c r="O328" s="115"/>
      <c r="P328" s="116">
        <f t="shared" si="68"/>
        <v>30</v>
      </c>
      <c r="Q328" s="117"/>
      <c r="R328" s="114">
        <f t="shared" si="69"/>
        <v>30</v>
      </c>
      <c r="S328" s="118"/>
      <c r="T328" s="118"/>
      <c r="U328" s="118">
        <v>54</v>
      </c>
      <c r="V328" s="119"/>
      <c r="W328" s="120"/>
    </row>
    <row r="329" spans="1:23" s="121" customFormat="1">
      <c r="A329" s="108"/>
      <c r="B329" s="109" t="s">
        <v>151</v>
      </c>
      <c r="C329" s="110">
        <v>1</v>
      </c>
      <c r="D329" s="111" t="s">
        <v>278</v>
      </c>
      <c r="E329" s="115" t="s">
        <v>206</v>
      </c>
      <c r="F329" s="110">
        <v>6</v>
      </c>
      <c r="G329" s="112" t="s">
        <v>71</v>
      </c>
      <c r="H329" s="110">
        <v>1</v>
      </c>
      <c r="I329" s="110">
        <v>15</v>
      </c>
      <c r="J329" s="110">
        <f t="shared" si="67"/>
        <v>15</v>
      </c>
      <c r="K329" s="110">
        <v>30</v>
      </c>
      <c r="L329" s="110"/>
      <c r="M329" s="113"/>
      <c r="N329" s="114"/>
      <c r="O329" s="115"/>
      <c r="P329" s="116">
        <f t="shared" si="68"/>
        <v>30</v>
      </c>
      <c r="Q329" s="117"/>
      <c r="R329" s="114">
        <f t="shared" si="69"/>
        <v>30</v>
      </c>
      <c r="S329" s="118"/>
      <c r="T329" s="118"/>
      <c r="U329" s="118">
        <v>54</v>
      </c>
      <c r="V329" s="119"/>
      <c r="W329" s="120"/>
    </row>
    <row r="330" spans="1:23" s="121" customFormat="1">
      <c r="A330" s="108"/>
      <c r="B330" s="109" t="s">
        <v>152</v>
      </c>
      <c r="C330" s="110">
        <v>1</v>
      </c>
      <c r="D330" s="111" t="s">
        <v>278</v>
      </c>
      <c r="E330" s="115" t="s">
        <v>206</v>
      </c>
      <c r="F330" s="110">
        <v>6</v>
      </c>
      <c r="G330" s="112" t="s">
        <v>73</v>
      </c>
      <c r="H330" s="110">
        <v>1</v>
      </c>
      <c r="I330" s="110">
        <v>15</v>
      </c>
      <c r="J330" s="110">
        <f t="shared" si="67"/>
        <v>15</v>
      </c>
      <c r="K330" s="110">
        <v>30</v>
      </c>
      <c r="L330" s="110"/>
      <c r="M330" s="113"/>
      <c r="N330" s="114"/>
      <c r="O330" s="115"/>
      <c r="P330" s="116">
        <f t="shared" si="68"/>
        <v>30</v>
      </c>
      <c r="Q330" s="117"/>
      <c r="R330" s="114">
        <f t="shared" si="69"/>
        <v>30</v>
      </c>
      <c r="S330" s="118"/>
      <c r="T330" s="118"/>
      <c r="U330" s="118">
        <v>54</v>
      </c>
      <c r="V330" s="119"/>
      <c r="W330" s="120"/>
    </row>
    <row r="331" spans="1:23" s="121" customFormat="1">
      <c r="A331" s="108"/>
      <c r="B331" s="109" t="s">
        <v>153</v>
      </c>
      <c r="C331" s="110">
        <v>1</v>
      </c>
      <c r="D331" s="111" t="s">
        <v>317</v>
      </c>
      <c r="E331" s="115" t="s">
        <v>206</v>
      </c>
      <c r="F331" s="110">
        <v>4</v>
      </c>
      <c r="G331" s="112" t="s">
        <v>72</v>
      </c>
      <c r="H331" s="110">
        <v>1</v>
      </c>
      <c r="I331" s="110">
        <v>15</v>
      </c>
      <c r="J331" s="110">
        <f t="shared" si="67"/>
        <v>15</v>
      </c>
      <c r="K331" s="110">
        <v>30</v>
      </c>
      <c r="L331" s="110"/>
      <c r="M331" s="113"/>
      <c r="N331" s="114"/>
      <c r="O331" s="115"/>
      <c r="P331" s="116">
        <f t="shared" si="68"/>
        <v>30</v>
      </c>
      <c r="Q331" s="117"/>
      <c r="R331" s="114">
        <f t="shared" si="69"/>
        <v>30</v>
      </c>
      <c r="S331" s="118"/>
      <c r="T331" s="118"/>
      <c r="U331" s="118">
        <v>54</v>
      </c>
      <c r="V331" s="119"/>
      <c r="W331" s="120"/>
    </row>
    <row r="332" spans="1:23" s="121" customFormat="1">
      <c r="A332" s="108"/>
      <c r="B332" s="109" t="s">
        <v>154</v>
      </c>
      <c r="C332" s="110">
        <v>1</v>
      </c>
      <c r="D332" s="111" t="s">
        <v>317</v>
      </c>
      <c r="E332" s="115" t="s">
        <v>206</v>
      </c>
      <c r="F332" s="110">
        <v>4</v>
      </c>
      <c r="G332" s="112" t="s">
        <v>71</v>
      </c>
      <c r="H332" s="110">
        <v>1</v>
      </c>
      <c r="I332" s="110">
        <v>15</v>
      </c>
      <c r="J332" s="110">
        <f t="shared" si="67"/>
        <v>15</v>
      </c>
      <c r="K332" s="110">
        <v>30</v>
      </c>
      <c r="L332" s="110"/>
      <c r="M332" s="113"/>
      <c r="N332" s="114"/>
      <c r="O332" s="115"/>
      <c r="P332" s="116">
        <f t="shared" si="68"/>
        <v>30</v>
      </c>
      <c r="Q332" s="117"/>
      <c r="R332" s="114">
        <f t="shared" si="69"/>
        <v>30</v>
      </c>
      <c r="S332" s="118"/>
      <c r="T332" s="118"/>
      <c r="U332" s="118">
        <v>54</v>
      </c>
      <c r="V332" s="119"/>
      <c r="W332" s="120"/>
    </row>
    <row r="333" spans="1:23" s="121" customFormat="1">
      <c r="A333" s="108"/>
      <c r="B333" s="109" t="s">
        <v>155</v>
      </c>
      <c r="C333" s="110">
        <v>1</v>
      </c>
      <c r="D333" s="111" t="s">
        <v>317</v>
      </c>
      <c r="E333" s="115" t="s">
        <v>206</v>
      </c>
      <c r="F333" s="110">
        <v>6</v>
      </c>
      <c r="G333" s="112" t="s">
        <v>71</v>
      </c>
      <c r="H333" s="110">
        <v>1</v>
      </c>
      <c r="I333" s="110">
        <v>15</v>
      </c>
      <c r="J333" s="110">
        <f t="shared" ref="J333:J358" si="70">I333-H333+1</f>
        <v>15</v>
      </c>
      <c r="K333" s="110">
        <v>30</v>
      </c>
      <c r="L333" s="110"/>
      <c r="M333" s="113"/>
      <c r="N333" s="114"/>
      <c r="O333" s="115"/>
      <c r="P333" s="116">
        <f t="shared" ref="P333:P358" si="71">IF(J333=0,0,K333)</f>
        <v>30</v>
      </c>
      <c r="Q333" s="117"/>
      <c r="R333" s="114">
        <f t="shared" ref="R333:R358" si="72">O333+P333+Q333</f>
        <v>30</v>
      </c>
      <c r="S333" s="118"/>
      <c r="T333" s="118"/>
      <c r="U333" s="118">
        <v>54</v>
      </c>
      <c r="V333" s="119"/>
      <c r="W333" s="120"/>
    </row>
    <row r="334" spans="1:23" s="121" customFormat="1">
      <c r="A334" s="108"/>
      <c r="B334" s="109" t="s">
        <v>156</v>
      </c>
      <c r="C334" s="110">
        <v>1</v>
      </c>
      <c r="D334" s="111" t="s">
        <v>317</v>
      </c>
      <c r="E334" s="115" t="s">
        <v>206</v>
      </c>
      <c r="F334" s="110">
        <v>5</v>
      </c>
      <c r="G334" s="112" t="s">
        <v>107</v>
      </c>
      <c r="H334" s="110">
        <v>1</v>
      </c>
      <c r="I334" s="110">
        <v>15</v>
      </c>
      <c r="J334" s="110">
        <f t="shared" si="70"/>
        <v>15</v>
      </c>
      <c r="K334" s="110">
        <v>30</v>
      </c>
      <c r="L334" s="110"/>
      <c r="M334" s="113"/>
      <c r="N334" s="114"/>
      <c r="O334" s="115"/>
      <c r="P334" s="116">
        <f t="shared" si="71"/>
        <v>30</v>
      </c>
      <c r="Q334" s="117"/>
      <c r="R334" s="114">
        <f t="shared" si="72"/>
        <v>30</v>
      </c>
      <c r="S334" s="118"/>
      <c r="T334" s="118"/>
      <c r="U334" s="118">
        <v>54</v>
      </c>
      <c r="V334" s="119"/>
      <c r="W334" s="120"/>
    </row>
    <row r="335" spans="1:23" s="121" customFormat="1">
      <c r="A335" s="108"/>
      <c r="B335" s="109" t="s">
        <v>157</v>
      </c>
      <c r="C335" s="110">
        <v>1</v>
      </c>
      <c r="D335" s="111" t="s">
        <v>317</v>
      </c>
      <c r="E335" s="115" t="s">
        <v>206</v>
      </c>
      <c r="F335" s="110">
        <v>5</v>
      </c>
      <c r="G335" s="112" t="s">
        <v>101</v>
      </c>
      <c r="H335" s="110">
        <v>1</v>
      </c>
      <c r="I335" s="110">
        <v>15</v>
      </c>
      <c r="J335" s="110">
        <f t="shared" si="70"/>
        <v>15</v>
      </c>
      <c r="K335" s="110">
        <v>30</v>
      </c>
      <c r="L335" s="110"/>
      <c r="M335" s="113"/>
      <c r="N335" s="114"/>
      <c r="O335" s="115"/>
      <c r="P335" s="116">
        <f t="shared" si="71"/>
        <v>30</v>
      </c>
      <c r="Q335" s="117"/>
      <c r="R335" s="114">
        <f t="shared" si="72"/>
        <v>30</v>
      </c>
      <c r="S335" s="118"/>
      <c r="T335" s="118"/>
      <c r="U335" s="118">
        <v>54</v>
      </c>
      <c r="V335" s="119"/>
      <c r="W335" s="120"/>
    </row>
    <row r="336" spans="1:23" s="121" customFormat="1">
      <c r="A336" s="108"/>
      <c r="B336" s="109" t="s">
        <v>158</v>
      </c>
      <c r="C336" s="110">
        <v>1</v>
      </c>
      <c r="D336" s="111" t="s">
        <v>317</v>
      </c>
      <c r="E336" s="115" t="s">
        <v>206</v>
      </c>
      <c r="F336" s="110">
        <v>3</v>
      </c>
      <c r="G336" s="112" t="s">
        <v>71</v>
      </c>
      <c r="H336" s="110">
        <v>1</v>
      </c>
      <c r="I336" s="110">
        <v>15</v>
      </c>
      <c r="J336" s="110">
        <f t="shared" si="70"/>
        <v>15</v>
      </c>
      <c r="K336" s="110">
        <v>30</v>
      </c>
      <c r="L336" s="110"/>
      <c r="M336" s="113"/>
      <c r="N336" s="114"/>
      <c r="O336" s="115"/>
      <c r="P336" s="116">
        <f t="shared" si="71"/>
        <v>30</v>
      </c>
      <c r="Q336" s="117"/>
      <c r="R336" s="114">
        <f t="shared" si="72"/>
        <v>30</v>
      </c>
      <c r="S336" s="118"/>
      <c r="T336" s="118"/>
      <c r="U336" s="118">
        <v>54</v>
      </c>
      <c r="V336" s="119"/>
      <c r="W336" s="120"/>
    </row>
    <row r="337" spans="1:23" s="121" customFormat="1">
      <c r="A337" s="108"/>
      <c r="B337" s="109" t="s">
        <v>159</v>
      </c>
      <c r="C337" s="110">
        <v>1</v>
      </c>
      <c r="D337" s="111" t="s">
        <v>278</v>
      </c>
      <c r="E337" s="115" t="s">
        <v>206</v>
      </c>
      <c r="F337" s="110">
        <v>6</v>
      </c>
      <c r="G337" s="112" t="s">
        <v>107</v>
      </c>
      <c r="H337" s="110">
        <v>1</v>
      </c>
      <c r="I337" s="110">
        <v>15</v>
      </c>
      <c r="J337" s="110">
        <f t="shared" si="70"/>
        <v>15</v>
      </c>
      <c r="K337" s="110">
        <v>30</v>
      </c>
      <c r="L337" s="110"/>
      <c r="M337" s="113"/>
      <c r="N337" s="114"/>
      <c r="O337" s="115"/>
      <c r="P337" s="116">
        <f t="shared" si="71"/>
        <v>30</v>
      </c>
      <c r="Q337" s="117"/>
      <c r="R337" s="114">
        <f t="shared" si="72"/>
        <v>30</v>
      </c>
      <c r="S337" s="118"/>
      <c r="T337" s="118"/>
      <c r="U337" s="118">
        <v>54</v>
      </c>
      <c r="V337" s="119"/>
      <c r="W337" s="120"/>
    </row>
    <row r="338" spans="1:23" s="121" customFormat="1">
      <c r="A338" s="108"/>
      <c r="B338" s="109" t="s">
        <v>160</v>
      </c>
      <c r="C338" s="110">
        <v>1</v>
      </c>
      <c r="D338" s="111" t="s">
        <v>278</v>
      </c>
      <c r="E338" s="115" t="s">
        <v>206</v>
      </c>
      <c r="F338" s="110">
        <v>6</v>
      </c>
      <c r="G338" s="112" t="s">
        <v>101</v>
      </c>
      <c r="H338" s="110">
        <v>1</v>
      </c>
      <c r="I338" s="110">
        <v>15</v>
      </c>
      <c r="J338" s="110">
        <f t="shared" si="70"/>
        <v>15</v>
      </c>
      <c r="K338" s="110">
        <v>30</v>
      </c>
      <c r="L338" s="110"/>
      <c r="M338" s="113"/>
      <c r="N338" s="114"/>
      <c r="O338" s="115"/>
      <c r="P338" s="116">
        <f t="shared" si="71"/>
        <v>30</v>
      </c>
      <c r="Q338" s="117"/>
      <c r="R338" s="114">
        <f t="shared" si="72"/>
        <v>30</v>
      </c>
      <c r="S338" s="118"/>
      <c r="T338" s="118"/>
      <c r="U338" s="118">
        <v>54</v>
      </c>
      <c r="V338" s="119"/>
      <c r="W338" s="120"/>
    </row>
    <row r="339" spans="1:23" s="121" customFormat="1">
      <c r="A339" s="123"/>
      <c r="B339" s="124" t="s">
        <v>149</v>
      </c>
      <c r="C339" s="125">
        <v>1</v>
      </c>
      <c r="D339" s="126" t="s">
        <v>318</v>
      </c>
      <c r="E339" s="121" t="s">
        <v>205</v>
      </c>
      <c r="F339" s="125">
        <v>2</v>
      </c>
      <c r="G339" s="127" t="s">
        <v>71</v>
      </c>
      <c r="H339" s="125">
        <v>1</v>
      </c>
      <c r="I339" s="125">
        <v>15</v>
      </c>
      <c r="J339" s="125">
        <f t="shared" si="70"/>
        <v>15</v>
      </c>
      <c r="K339" s="125">
        <v>30</v>
      </c>
      <c r="L339" s="125"/>
      <c r="M339" s="128"/>
      <c r="N339" s="129"/>
      <c r="P339" s="118">
        <f t="shared" si="71"/>
        <v>30</v>
      </c>
      <c r="Q339" s="130"/>
      <c r="R339" s="129">
        <f t="shared" si="72"/>
        <v>30</v>
      </c>
      <c r="S339" s="118"/>
      <c r="T339" s="118"/>
      <c r="U339" s="118">
        <v>54</v>
      </c>
      <c r="V339" s="119"/>
      <c r="W339" s="120"/>
    </row>
    <row r="340" spans="1:23" s="121" customFormat="1">
      <c r="A340" s="123"/>
      <c r="B340" s="124" t="s">
        <v>150</v>
      </c>
      <c r="C340" s="125">
        <v>1</v>
      </c>
      <c r="D340" s="126" t="s">
        <v>318</v>
      </c>
      <c r="E340" s="121" t="s">
        <v>205</v>
      </c>
      <c r="F340" s="125">
        <v>4</v>
      </c>
      <c r="G340" s="127" t="s">
        <v>72</v>
      </c>
      <c r="H340" s="125">
        <v>1</v>
      </c>
      <c r="I340" s="125">
        <v>15</v>
      </c>
      <c r="J340" s="125">
        <f t="shared" si="70"/>
        <v>15</v>
      </c>
      <c r="K340" s="125">
        <v>30</v>
      </c>
      <c r="L340" s="125"/>
      <c r="M340" s="128"/>
      <c r="N340" s="129"/>
      <c r="P340" s="118">
        <f t="shared" si="71"/>
        <v>30</v>
      </c>
      <c r="Q340" s="130"/>
      <c r="R340" s="129">
        <f t="shared" si="72"/>
        <v>30</v>
      </c>
      <c r="S340" s="118"/>
      <c r="T340" s="118"/>
      <c r="U340" s="118">
        <v>54</v>
      </c>
      <c r="V340" s="119"/>
      <c r="W340" s="120"/>
    </row>
    <row r="341" spans="1:23" s="121" customFormat="1">
      <c r="A341" s="123"/>
      <c r="B341" s="124" t="s">
        <v>151</v>
      </c>
      <c r="C341" s="125">
        <v>1</v>
      </c>
      <c r="D341" s="126" t="s">
        <v>318</v>
      </c>
      <c r="E341" s="121" t="s">
        <v>205</v>
      </c>
      <c r="F341" s="125">
        <v>2</v>
      </c>
      <c r="G341" s="127" t="s">
        <v>73</v>
      </c>
      <c r="H341" s="125">
        <v>1</v>
      </c>
      <c r="I341" s="125">
        <v>15</v>
      </c>
      <c r="J341" s="125">
        <f t="shared" si="70"/>
        <v>15</v>
      </c>
      <c r="K341" s="125">
        <v>30</v>
      </c>
      <c r="L341" s="125"/>
      <c r="M341" s="128"/>
      <c r="N341" s="129"/>
      <c r="P341" s="118">
        <f t="shared" si="71"/>
        <v>30</v>
      </c>
      <c r="Q341" s="130"/>
      <c r="R341" s="129">
        <f t="shared" si="72"/>
        <v>30</v>
      </c>
      <c r="S341" s="118"/>
      <c r="T341" s="118"/>
      <c r="U341" s="118">
        <v>54</v>
      </c>
      <c r="V341" s="119"/>
      <c r="W341" s="120"/>
    </row>
    <row r="342" spans="1:23" s="121" customFormat="1">
      <c r="A342" s="123"/>
      <c r="B342" s="124" t="s">
        <v>152</v>
      </c>
      <c r="C342" s="125">
        <v>1</v>
      </c>
      <c r="D342" s="126" t="s">
        <v>318</v>
      </c>
      <c r="E342" s="121" t="s">
        <v>205</v>
      </c>
      <c r="F342" s="125">
        <v>4</v>
      </c>
      <c r="G342" s="127" t="s">
        <v>71</v>
      </c>
      <c r="H342" s="125">
        <v>1</v>
      </c>
      <c r="I342" s="125">
        <v>15</v>
      </c>
      <c r="J342" s="125">
        <f t="shared" si="70"/>
        <v>15</v>
      </c>
      <c r="K342" s="125">
        <v>30</v>
      </c>
      <c r="L342" s="125"/>
      <c r="M342" s="128"/>
      <c r="N342" s="129"/>
      <c r="P342" s="118">
        <f t="shared" si="71"/>
        <v>30</v>
      </c>
      <c r="Q342" s="130"/>
      <c r="R342" s="129">
        <f t="shared" si="72"/>
        <v>30</v>
      </c>
      <c r="S342" s="118"/>
      <c r="T342" s="118"/>
      <c r="U342" s="118">
        <v>54</v>
      </c>
      <c r="V342" s="119"/>
      <c r="W342" s="120"/>
    </row>
    <row r="343" spans="1:23" s="121" customFormat="1">
      <c r="A343" s="123"/>
      <c r="B343" s="124" t="s">
        <v>153</v>
      </c>
      <c r="C343" s="125">
        <v>1</v>
      </c>
      <c r="D343" s="126" t="s">
        <v>318</v>
      </c>
      <c r="E343" s="121" t="s">
        <v>205</v>
      </c>
      <c r="F343" s="125">
        <v>4</v>
      </c>
      <c r="G343" s="127" t="s">
        <v>73</v>
      </c>
      <c r="H343" s="125">
        <v>1</v>
      </c>
      <c r="I343" s="125">
        <v>15</v>
      </c>
      <c r="J343" s="125">
        <f t="shared" si="70"/>
        <v>15</v>
      </c>
      <c r="K343" s="125">
        <v>30</v>
      </c>
      <c r="L343" s="125"/>
      <c r="M343" s="128"/>
      <c r="N343" s="129"/>
      <c r="P343" s="118">
        <f t="shared" si="71"/>
        <v>30</v>
      </c>
      <c r="Q343" s="130"/>
      <c r="R343" s="129">
        <f t="shared" si="72"/>
        <v>30</v>
      </c>
      <c r="S343" s="118"/>
      <c r="T343" s="118"/>
      <c r="U343" s="118">
        <v>54</v>
      </c>
      <c r="V343" s="119"/>
      <c r="W343" s="120"/>
    </row>
    <row r="344" spans="1:23" s="121" customFormat="1">
      <c r="A344" s="123"/>
      <c r="B344" s="124" t="s">
        <v>154</v>
      </c>
      <c r="C344" s="125">
        <v>1</v>
      </c>
      <c r="D344" s="126" t="s">
        <v>318</v>
      </c>
      <c r="E344" s="121" t="s">
        <v>205</v>
      </c>
      <c r="F344" s="125">
        <v>5</v>
      </c>
      <c r="G344" s="127" t="s">
        <v>71</v>
      </c>
      <c r="H344" s="125">
        <v>1</v>
      </c>
      <c r="I344" s="125">
        <v>15</v>
      </c>
      <c r="J344" s="125">
        <f t="shared" si="70"/>
        <v>15</v>
      </c>
      <c r="K344" s="125">
        <v>30</v>
      </c>
      <c r="L344" s="125"/>
      <c r="M344" s="128"/>
      <c r="N344" s="129"/>
      <c r="P344" s="118">
        <f t="shared" si="71"/>
        <v>30</v>
      </c>
      <c r="Q344" s="130"/>
      <c r="R344" s="129">
        <f t="shared" si="72"/>
        <v>30</v>
      </c>
      <c r="S344" s="118"/>
      <c r="T344" s="118"/>
      <c r="U344" s="118">
        <v>54</v>
      </c>
      <c r="V344" s="119"/>
      <c r="W344" s="120"/>
    </row>
    <row r="345" spans="1:23" s="121" customFormat="1">
      <c r="A345" s="123"/>
      <c r="B345" s="124" t="s">
        <v>155</v>
      </c>
      <c r="C345" s="125">
        <v>1</v>
      </c>
      <c r="D345" s="126" t="s">
        <v>309</v>
      </c>
      <c r="E345" s="121" t="s">
        <v>205</v>
      </c>
      <c r="F345" s="125">
        <v>2</v>
      </c>
      <c r="G345" s="127" t="s">
        <v>72</v>
      </c>
      <c r="H345" s="125">
        <v>1</v>
      </c>
      <c r="I345" s="125">
        <v>15</v>
      </c>
      <c r="J345" s="125">
        <f t="shared" si="70"/>
        <v>15</v>
      </c>
      <c r="K345" s="125">
        <v>30</v>
      </c>
      <c r="L345" s="125"/>
      <c r="M345" s="128"/>
      <c r="N345" s="129"/>
      <c r="P345" s="118">
        <f t="shared" si="71"/>
        <v>30</v>
      </c>
      <c r="Q345" s="130"/>
      <c r="R345" s="129">
        <f t="shared" si="72"/>
        <v>30</v>
      </c>
      <c r="S345" s="118"/>
      <c r="T345" s="118"/>
      <c r="U345" s="118">
        <v>54</v>
      </c>
      <c r="V345" s="119"/>
      <c r="W345" s="120"/>
    </row>
    <row r="346" spans="1:23" s="121" customFormat="1">
      <c r="A346" s="123"/>
      <c r="B346" s="124" t="s">
        <v>156</v>
      </c>
      <c r="C346" s="125">
        <v>1</v>
      </c>
      <c r="D346" s="126" t="s">
        <v>318</v>
      </c>
      <c r="E346" s="121" t="s">
        <v>205</v>
      </c>
      <c r="F346" s="125">
        <v>5</v>
      </c>
      <c r="G346" s="127" t="s">
        <v>101</v>
      </c>
      <c r="H346" s="125">
        <v>1</v>
      </c>
      <c r="I346" s="125">
        <v>15</v>
      </c>
      <c r="J346" s="125">
        <f t="shared" si="70"/>
        <v>15</v>
      </c>
      <c r="K346" s="125">
        <v>30</v>
      </c>
      <c r="L346" s="125"/>
      <c r="M346" s="128"/>
      <c r="N346" s="129"/>
      <c r="P346" s="118">
        <f t="shared" si="71"/>
        <v>30</v>
      </c>
      <c r="Q346" s="130"/>
      <c r="R346" s="129">
        <f t="shared" si="72"/>
        <v>30</v>
      </c>
      <c r="S346" s="118"/>
      <c r="T346" s="118"/>
      <c r="U346" s="118">
        <v>54</v>
      </c>
      <c r="V346" s="119"/>
      <c r="W346" s="120"/>
    </row>
    <row r="347" spans="1:23" s="121" customFormat="1">
      <c r="A347" s="123"/>
      <c r="B347" s="124" t="s">
        <v>157</v>
      </c>
      <c r="C347" s="125">
        <v>1</v>
      </c>
      <c r="D347" s="126" t="s">
        <v>309</v>
      </c>
      <c r="E347" s="121" t="s">
        <v>205</v>
      </c>
      <c r="F347" s="125">
        <v>6</v>
      </c>
      <c r="G347" s="127" t="s">
        <v>107</v>
      </c>
      <c r="H347" s="125">
        <v>1</v>
      </c>
      <c r="I347" s="125">
        <v>15</v>
      </c>
      <c r="J347" s="125">
        <f t="shared" si="70"/>
        <v>15</v>
      </c>
      <c r="K347" s="125">
        <v>30</v>
      </c>
      <c r="L347" s="125"/>
      <c r="M347" s="128"/>
      <c r="N347" s="129"/>
      <c r="P347" s="118">
        <f t="shared" si="71"/>
        <v>30</v>
      </c>
      <c r="Q347" s="130"/>
      <c r="R347" s="129">
        <f t="shared" si="72"/>
        <v>30</v>
      </c>
      <c r="S347" s="118"/>
      <c r="T347" s="118"/>
      <c r="U347" s="118">
        <v>54</v>
      </c>
      <c r="V347" s="119"/>
      <c r="W347" s="120"/>
    </row>
    <row r="348" spans="1:23" s="121" customFormat="1">
      <c r="A348" s="123"/>
      <c r="B348" s="124" t="s">
        <v>158</v>
      </c>
      <c r="C348" s="125">
        <v>1</v>
      </c>
      <c r="D348" s="126" t="s">
        <v>309</v>
      </c>
      <c r="E348" s="121" t="s">
        <v>205</v>
      </c>
      <c r="F348" s="125">
        <v>6</v>
      </c>
      <c r="G348" s="127" t="s">
        <v>287</v>
      </c>
      <c r="H348" s="125">
        <v>1</v>
      </c>
      <c r="I348" s="125">
        <v>15</v>
      </c>
      <c r="J348" s="125">
        <f t="shared" si="70"/>
        <v>15</v>
      </c>
      <c r="K348" s="125">
        <v>30</v>
      </c>
      <c r="L348" s="125"/>
      <c r="M348" s="128"/>
      <c r="N348" s="129"/>
      <c r="P348" s="118">
        <f t="shared" si="71"/>
        <v>30</v>
      </c>
      <c r="Q348" s="130"/>
      <c r="R348" s="129">
        <f t="shared" si="72"/>
        <v>30</v>
      </c>
      <c r="S348" s="118"/>
      <c r="T348" s="118"/>
      <c r="U348" s="118">
        <v>54</v>
      </c>
      <c r="V348" s="119"/>
      <c r="W348" s="120"/>
    </row>
    <row r="349" spans="1:23" s="121" customFormat="1">
      <c r="A349" s="123"/>
      <c r="B349" s="124" t="s">
        <v>159</v>
      </c>
      <c r="C349" s="125">
        <v>1</v>
      </c>
      <c r="D349" s="126" t="s">
        <v>309</v>
      </c>
      <c r="E349" s="121" t="s">
        <v>205</v>
      </c>
      <c r="F349" s="125">
        <v>3</v>
      </c>
      <c r="G349" s="127" t="s">
        <v>71</v>
      </c>
      <c r="H349" s="125">
        <v>1</v>
      </c>
      <c r="I349" s="125">
        <v>15</v>
      </c>
      <c r="J349" s="125">
        <f t="shared" si="70"/>
        <v>15</v>
      </c>
      <c r="K349" s="125">
        <v>30</v>
      </c>
      <c r="L349" s="125"/>
      <c r="M349" s="128"/>
      <c r="N349" s="129"/>
      <c r="P349" s="118">
        <f t="shared" si="71"/>
        <v>30</v>
      </c>
      <c r="Q349" s="130"/>
      <c r="R349" s="129">
        <f t="shared" si="72"/>
        <v>30</v>
      </c>
      <c r="S349" s="118"/>
      <c r="T349" s="118"/>
      <c r="U349" s="118">
        <v>54</v>
      </c>
      <c r="V349" s="119"/>
      <c r="W349" s="120"/>
    </row>
    <row r="350" spans="1:23" s="121" customFormat="1">
      <c r="A350" s="123"/>
      <c r="B350" s="124" t="s">
        <v>160</v>
      </c>
      <c r="C350" s="125">
        <v>1</v>
      </c>
      <c r="D350" s="126" t="s">
        <v>309</v>
      </c>
      <c r="E350" s="121" t="s">
        <v>205</v>
      </c>
      <c r="F350" s="125">
        <v>3</v>
      </c>
      <c r="G350" s="127" t="s">
        <v>73</v>
      </c>
      <c r="H350" s="125">
        <v>1</v>
      </c>
      <c r="I350" s="125">
        <v>15</v>
      </c>
      <c r="J350" s="125">
        <f t="shared" si="70"/>
        <v>15</v>
      </c>
      <c r="K350" s="125">
        <v>30</v>
      </c>
      <c r="L350" s="125"/>
      <c r="M350" s="128"/>
      <c r="N350" s="129"/>
      <c r="P350" s="118">
        <f t="shared" si="71"/>
        <v>30</v>
      </c>
      <c r="Q350" s="130"/>
      <c r="R350" s="129">
        <f t="shared" si="72"/>
        <v>30</v>
      </c>
      <c r="S350" s="118"/>
      <c r="T350" s="118"/>
      <c r="U350" s="118">
        <v>54</v>
      </c>
      <c r="V350" s="119"/>
      <c r="W350" s="120"/>
    </row>
    <row r="351" spans="1:23" s="121" customFormat="1">
      <c r="A351" s="108"/>
      <c r="B351" s="109" t="s">
        <v>149</v>
      </c>
      <c r="C351" s="110">
        <v>1</v>
      </c>
      <c r="D351" s="111" t="s">
        <v>309</v>
      </c>
      <c r="E351" s="115" t="s">
        <v>207</v>
      </c>
      <c r="F351" s="110">
        <v>3</v>
      </c>
      <c r="G351" s="112" t="s">
        <v>287</v>
      </c>
      <c r="H351" s="110">
        <v>1</v>
      </c>
      <c r="I351" s="110">
        <v>15</v>
      </c>
      <c r="J351" s="110">
        <f t="shared" si="70"/>
        <v>15</v>
      </c>
      <c r="K351" s="110">
        <v>30</v>
      </c>
      <c r="L351" s="110"/>
      <c r="M351" s="113"/>
      <c r="N351" s="114"/>
      <c r="O351" s="115"/>
      <c r="P351" s="116">
        <f t="shared" si="71"/>
        <v>30</v>
      </c>
      <c r="Q351" s="117"/>
      <c r="R351" s="114">
        <f t="shared" si="72"/>
        <v>30</v>
      </c>
      <c r="S351" s="118"/>
      <c r="T351" s="118"/>
      <c r="U351" s="118">
        <v>54</v>
      </c>
      <c r="V351" s="119"/>
      <c r="W351" s="120"/>
    </row>
    <row r="352" spans="1:23" s="121" customFormat="1">
      <c r="A352" s="108"/>
      <c r="B352" s="109" t="s">
        <v>150</v>
      </c>
      <c r="C352" s="110">
        <v>1</v>
      </c>
      <c r="D352" s="111" t="s">
        <v>253</v>
      </c>
      <c r="E352" s="115" t="s">
        <v>207</v>
      </c>
      <c r="F352" s="110">
        <v>2</v>
      </c>
      <c r="G352" s="112" t="s">
        <v>73</v>
      </c>
      <c r="H352" s="110">
        <v>1</v>
      </c>
      <c r="I352" s="110">
        <v>15</v>
      </c>
      <c r="J352" s="110">
        <f t="shared" si="70"/>
        <v>15</v>
      </c>
      <c r="K352" s="110">
        <v>30</v>
      </c>
      <c r="L352" s="110"/>
      <c r="M352" s="113"/>
      <c r="N352" s="114"/>
      <c r="O352" s="115"/>
      <c r="P352" s="116">
        <f t="shared" si="71"/>
        <v>30</v>
      </c>
      <c r="Q352" s="117"/>
      <c r="R352" s="114">
        <f t="shared" si="72"/>
        <v>30</v>
      </c>
      <c r="S352" s="118"/>
      <c r="T352" s="118"/>
      <c r="U352" s="118">
        <v>54</v>
      </c>
      <c r="V352" s="119"/>
      <c r="W352" s="120"/>
    </row>
    <row r="353" spans="1:23" s="121" customFormat="1">
      <c r="A353" s="108"/>
      <c r="B353" s="109" t="s">
        <v>151</v>
      </c>
      <c r="C353" s="110">
        <v>1</v>
      </c>
      <c r="D353" s="111" t="s">
        <v>309</v>
      </c>
      <c r="E353" s="115" t="s">
        <v>207</v>
      </c>
      <c r="F353" s="110">
        <v>2</v>
      </c>
      <c r="G353" s="112" t="s">
        <v>71</v>
      </c>
      <c r="H353" s="110">
        <v>1</v>
      </c>
      <c r="I353" s="110">
        <v>15</v>
      </c>
      <c r="J353" s="110">
        <f t="shared" si="70"/>
        <v>15</v>
      </c>
      <c r="K353" s="110">
        <v>30</v>
      </c>
      <c r="L353" s="110"/>
      <c r="M353" s="113"/>
      <c r="N353" s="114"/>
      <c r="O353" s="115"/>
      <c r="P353" s="116">
        <f t="shared" si="71"/>
        <v>30</v>
      </c>
      <c r="Q353" s="117"/>
      <c r="R353" s="114">
        <f t="shared" si="72"/>
        <v>30</v>
      </c>
      <c r="S353" s="118"/>
      <c r="T353" s="118"/>
      <c r="U353" s="118">
        <v>54</v>
      </c>
      <c r="V353" s="119"/>
      <c r="W353" s="120"/>
    </row>
    <row r="354" spans="1:23" s="121" customFormat="1">
      <c r="A354" s="108"/>
      <c r="B354" s="109" t="s">
        <v>152</v>
      </c>
      <c r="C354" s="110">
        <v>1</v>
      </c>
      <c r="D354" s="111" t="s">
        <v>309</v>
      </c>
      <c r="E354" s="115" t="s">
        <v>207</v>
      </c>
      <c r="F354" s="110">
        <v>4</v>
      </c>
      <c r="G354" s="112" t="s">
        <v>72</v>
      </c>
      <c r="H354" s="110">
        <v>1</v>
      </c>
      <c r="I354" s="110">
        <v>15</v>
      </c>
      <c r="J354" s="110">
        <f t="shared" si="70"/>
        <v>15</v>
      </c>
      <c r="K354" s="110">
        <v>30</v>
      </c>
      <c r="L354" s="110"/>
      <c r="M354" s="113"/>
      <c r="N354" s="114"/>
      <c r="O354" s="115"/>
      <c r="P354" s="116">
        <f t="shared" si="71"/>
        <v>30</v>
      </c>
      <c r="Q354" s="117"/>
      <c r="R354" s="114">
        <f t="shared" si="72"/>
        <v>30</v>
      </c>
      <c r="S354" s="118"/>
      <c r="T354" s="118"/>
      <c r="U354" s="118">
        <v>54</v>
      </c>
      <c r="V354" s="119"/>
      <c r="W354" s="120"/>
    </row>
    <row r="355" spans="1:23" s="121" customFormat="1">
      <c r="A355" s="108"/>
      <c r="B355" s="109" t="s">
        <v>153</v>
      </c>
      <c r="C355" s="110">
        <v>1</v>
      </c>
      <c r="D355" s="111" t="s">
        <v>309</v>
      </c>
      <c r="E355" s="115" t="s">
        <v>207</v>
      </c>
      <c r="F355" s="110">
        <v>4</v>
      </c>
      <c r="G355" s="112" t="s">
        <v>71</v>
      </c>
      <c r="H355" s="110">
        <v>1</v>
      </c>
      <c r="I355" s="110">
        <v>15</v>
      </c>
      <c r="J355" s="110">
        <f t="shared" si="70"/>
        <v>15</v>
      </c>
      <c r="K355" s="110">
        <v>30</v>
      </c>
      <c r="L355" s="110"/>
      <c r="M355" s="113"/>
      <c r="N355" s="114"/>
      <c r="O355" s="115"/>
      <c r="P355" s="116">
        <f t="shared" si="71"/>
        <v>30</v>
      </c>
      <c r="Q355" s="117"/>
      <c r="R355" s="114">
        <f t="shared" si="72"/>
        <v>30</v>
      </c>
      <c r="S355" s="118"/>
      <c r="T355" s="118"/>
      <c r="U355" s="118">
        <v>54</v>
      </c>
      <c r="V355" s="119"/>
      <c r="W355" s="120"/>
    </row>
    <row r="356" spans="1:23" s="121" customFormat="1">
      <c r="A356" s="108"/>
      <c r="B356" s="109" t="s">
        <v>154</v>
      </c>
      <c r="C356" s="110">
        <v>1</v>
      </c>
      <c r="D356" s="111" t="s">
        <v>309</v>
      </c>
      <c r="E356" s="115" t="s">
        <v>207</v>
      </c>
      <c r="F356" s="110">
        <v>4</v>
      </c>
      <c r="G356" s="112" t="s">
        <v>73</v>
      </c>
      <c r="H356" s="110">
        <v>1</v>
      </c>
      <c r="I356" s="110">
        <v>15</v>
      </c>
      <c r="J356" s="110">
        <f t="shared" si="70"/>
        <v>15</v>
      </c>
      <c r="K356" s="110">
        <v>30</v>
      </c>
      <c r="L356" s="110"/>
      <c r="M356" s="113"/>
      <c r="N356" s="114"/>
      <c r="O356" s="115"/>
      <c r="P356" s="116">
        <f t="shared" si="71"/>
        <v>30</v>
      </c>
      <c r="Q356" s="117"/>
      <c r="R356" s="114">
        <f t="shared" si="72"/>
        <v>30</v>
      </c>
      <c r="S356" s="118"/>
      <c r="T356" s="118"/>
      <c r="U356" s="118">
        <v>54</v>
      </c>
      <c r="V356" s="119"/>
      <c r="W356" s="120"/>
    </row>
    <row r="357" spans="1:23" s="121" customFormat="1">
      <c r="A357" s="108"/>
      <c r="B357" s="109" t="s">
        <v>155</v>
      </c>
      <c r="C357" s="110">
        <v>1</v>
      </c>
      <c r="D357" s="111" t="s">
        <v>253</v>
      </c>
      <c r="E357" s="115" t="s">
        <v>207</v>
      </c>
      <c r="F357" s="110">
        <v>2</v>
      </c>
      <c r="G357" s="112" t="s">
        <v>71</v>
      </c>
      <c r="H357" s="110">
        <v>1</v>
      </c>
      <c r="I357" s="110">
        <v>15</v>
      </c>
      <c r="J357" s="110">
        <f t="shared" si="70"/>
        <v>15</v>
      </c>
      <c r="K357" s="110">
        <v>30</v>
      </c>
      <c r="L357" s="110"/>
      <c r="M357" s="113"/>
      <c r="N357" s="114"/>
      <c r="O357" s="115"/>
      <c r="P357" s="116">
        <f t="shared" si="71"/>
        <v>30</v>
      </c>
      <c r="Q357" s="117"/>
      <c r="R357" s="114">
        <f t="shared" si="72"/>
        <v>30</v>
      </c>
      <c r="S357" s="118"/>
      <c r="T357" s="118"/>
      <c r="U357" s="118">
        <v>54</v>
      </c>
      <c r="V357" s="119"/>
      <c r="W357" s="120"/>
    </row>
    <row r="358" spans="1:23" s="121" customFormat="1">
      <c r="A358" s="108"/>
      <c r="B358" s="109" t="s">
        <v>156</v>
      </c>
      <c r="C358" s="110">
        <v>1</v>
      </c>
      <c r="D358" s="111" t="s">
        <v>253</v>
      </c>
      <c r="E358" s="115" t="s">
        <v>207</v>
      </c>
      <c r="F358" s="110">
        <v>6</v>
      </c>
      <c r="G358" s="112" t="s">
        <v>287</v>
      </c>
      <c r="H358" s="110">
        <v>1</v>
      </c>
      <c r="I358" s="110">
        <v>15</v>
      </c>
      <c r="J358" s="110">
        <f t="shared" si="70"/>
        <v>15</v>
      </c>
      <c r="K358" s="110">
        <v>30</v>
      </c>
      <c r="L358" s="110"/>
      <c r="M358" s="113"/>
      <c r="N358" s="114"/>
      <c r="O358" s="115"/>
      <c r="P358" s="116">
        <f t="shared" si="71"/>
        <v>30</v>
      </c>
      <c r="Q358" s="117"/>
      <c r="R358" s="114">
        <f t="shared" si="72"/>
        <v>30</v>
      </c>
      <c r="S358" s="118"/>
      <c r="T358" s="118"/>
      <c r="U358" s="118">
        <v>54</v>
      </c>
      <c r="V358" s="119"/>
      <c r="W358" s="120"/>
    </row>
    <row r="359" spans="1:23" s="121" customFormat="1">
      <c r="A359" s="108"/>
      <c r="B359" s="109" t="s">
        <v>157</v>
      </c>
      <c r="C359" s="110">
        <v>1</v>
      </c>
      <c r="D359" s="111" t="s">
        <v>253</v>
      </c>
      <c r="E359" s="115" t="s">
        <v>207</v>
      </c>
      <c r="F359" s="110">
        <v>6</v>
      </c>
      <c r="G359" s="112" t="s">
        <v>101</v>
      </c>
      <c r="H359" s="110">
        <v>1</v>
      </c>
      <c r="I359" s="110">
        <v>15</v>
      </c>
      <c r="J359" s="110">
        <f t="shared" ref="J359:J374" si="73">I359-H359+1</f>
        <v>15</v>
      </c>
      <c r="K359" s="110">
        <v>30</v>
      </c>
      <c r="L359" s="110"/>
      <c r="M359" s="113"/>
      <c r="N359" s="114"/>
      <c r="O359" s="115"/>
      <c r="P359" s="116">
        <f t="shared" ref="P359:P374" si="74">IF(J359=0,0,K359)</f>
        <v>30</v>
      </c>
      <c r="Q359" s="117"/>
      <c r="R359" s="114">
        <f t="shared" ref="R359:R374" si="75">O359+P359+Q359</f>
        <v>30</v>
      </c>
      <c r="S359" s="118"/>
      <c r="T359" s="118"/>
      <c r="U359" s="118">
        <v>54</v>
      </c>
      <c r="V359" s="119"/>
      <c r="W359" s="120"/>
    </row>
    <row r="360" spans="1:23" s="121" customFormat="1">
      <c r="A360" s="108"/>
      <c r="B360" s="109" t="s">
        <v>158</v>
      </c>
      <c r="C360" s="110">
        <v>1</v>
      </c>
      <c r="D360" s="111" t="s">
        <v>253</v>
      </c>
      <c r="E360" s="115" t="s">
        <v>207</v>
      </c>
      <c r="F360" s="110">
        <v>6</v>
      </c>
      <c r="G360" s="112" t="s">
        <v>107</v>
      </c>
      <c r="H360" s="110">
        <v>1</v>
      </c>
      <c r="I360" s="110">
        <v>15</v>
      </c>
      <c r="J360" s="110">
        <f t="shared" si="73"/>
        <v>15</v>
      </c>
      <c r="K360" s="110">
        <v>30</v>
      </c>
      <c r="L360" s="110"/>
      <c r="M360" s="113"/>
      <c r="N360" s="114"/>
      <c r="O360" s="115"/>
      <c r="P360" s="116">
        <f t="shared" si="74"/>
        <v>30</v>
      </c>
      <c r="Q360" s="117"/>
      <c r="R360" s="114">
        <f t="shared" si="75"/>
        <v>30</v>
      </c>
      <c r="S360" s="118"/>
      <c r="T360" s="118"/>
      <c r="U360" s="118">
        <v>54</v>
      </c>
      <c r="V360" s="119"/>
      <c r="W360" s="120"/>
    </row>
    <row r="361" spans="1:23" s="121" customFormat="1">
      <c r="A361" s="108"/>
      <c r="B361" s="109" t="s">
        <v>159</v>
      </c>
      <c r="C361" s="110">
        <v>1</v>
      </c>
      <c r="D361" s="111" t="s">
        <v>319</v>
      </c>
      <c r="E361" s="115" t="s">
        <v>207</v>
      </c>
      <c r="F361" s="110">
        <v>3</v>
      </c>
      <c r="G361" s="112" t="s">
        <v>72</v>
      </c>
      <c r="H361" s="110">
        <v>1</v>
      </c>
      <c r="I361" s="110">
        <v>15</v>
      </c>
      <c r="J361" s="110">
        <f t="shared" si="73"/>
        <v>15</v>
      </c>
      <c r="K361" s="110">
        <v>30</v>
      </c>
      <c r="L361" s="110"/>
      <c r="M361" s="113"/>
      <c r="N361" s="114"/>
      <c r="O361" s="115"/>
      <c r="P361" s="116">
        <f t="shared" si="74"/>
        <v>30</v>
      </c>
      <c r="Q361" s="117"/>
      <c r="R361" s="114">
        <f t="shared" si="75"/>
        <v>30</v>
      </c>
      <c r="S361" s="118"/>
      <c r="T361" s="118"/>
      <c r="U361" s="118">
        <v>54</v>
      </c>
      <c r="V361" s="119"/>
      <c r="W361" s="120"/>
    </row>
    <row r="362" spans="1:23" s="121" customFormat="1">
      <c r="A362" s="108"/>
      <c r="B362" s="109" t="s">
        <v>160</v>
      </c>
      <c r="C362" s="110">
        <v>1</v>
      </c>
      <c r="D362" s="111" t="s">
        <v>319</v>
      </c>
      <c r="E362" s="115" t="s">
        <v>207</v>
      </c>
      <c r="F362" s="110">
        <v>3</v>
      </c>
      <c r="G362" s="112" t="s">
        <v>71</v>
      </c>
      <c r="H362" s="110">
        <v>1</v>
      </c>
      <c r="I362" s="110">
        <v>15</v>
      </c>
      <c r="J362" s="110">
        <f t="shared" si="73"/>
        <v>15</v>
      </c>
      <c r="K362" s="110">
        <v>30</v>
      </c>
      <c r="L362" s="110"/>
      <c r="M362" s="113"/>
      <c r="N362" s="114"/>
      <c r="O362" s="115"/>
      <c r="P362" s="116">
        <f t="shared" si="74"/>
        <v>30</v>
      </c>
      <c r="Q362" s="117"/>
      <c r="R362" s="114">
        <f t="shared" si="75"/>
        <v>30</v>
      </c>
      <c r="S362" s="118"/>
      <c r="T362" s="118"/>
      <c r="U362" s="118">
        <v>54</v>
      </c>
      <c r="V362" s="119"/>
      <c r="W362" s="120"/>
    </row>
    <row r="363" spans="1:23" s="121" customFormat="1">
      <c r="A363" s="123"/>
      <c r="B363" s="124" t="s">
        <v>149</v>
      </c>
      <c r="C363" s="125">
        <v>1</v>
      </c>
      <c r="D363" s="126" t="s">
        <v>303</v>
      </c>
      <c r="E363" s="121" t="s">
        <v>208</v>
      </c>
      <c r="F363" s="125">
        <v>3</v>
      </c>
      <c r="G363" s="127" t="s">
        <v>107</v>
      </c>
      <c r="H363" s="125">
        <v>1</v>
      </c>
      <c r="I363" s="125">
        <v>15</v>
      </c>
      <c r="J363" s="125">
        <f t="shared" si="73"/>
        <v>15</v>
      </c>
      <c r="K363" s="125">
        <v>30</v>
      </c>
      <c r="L363" s="125"/>
      <c r="M363" s="128"/>
      <c r="N363" s="129"/>
      <c r="P363" s="118">
        <f t="shared" si="74"/>
        <v>30</v>
      </c>
      <c r="Q363" s="130"/>
      <c r="R363" s="129">
        <f t="shared" si="75"/>
        <v>30</v>
      </c>
      <c r="S363" s="118"/>
      <c r="T363" s="118"/>
      <c r="U363" s="118">
        <v>54</v>
      </c>
      <c r="V363" s="119"/>
      <c r="W363" s="120"/>
    </row>
    <row r="364" spans="1:23" s="121" customFormat="1">
      <c r="A364" s="123"/>
      <c r="B364" s="124" t="s">
        <v>150</v>
      </c>
      <c r="C364" s="125">
        <v>1</v>
      </c>
      <c r="D364" s="126" t="s">
        <v>303</v>
      </c>
      <c r="E364" s="121" t="s">
        <v>208</v>
      </c>
      <c r="F364" s="125">
        <v>3</v>
      </c>
      <c r="G364" s="127" t="s">
        <v>287</v>
      </c>
      <c r="H364" s="125">
        <v>1</v>
      </c>
      <c r="I364" s="125">
        <v>15</v>
      </c>
      <c r="J364" s="125">
        <f t="shared" si="73"/>
        <v>15</v>
      </c>
      <c r="K364" s="125">
        <v>30</v>
      </c>
      <c r="L364" s="125"/>
      <c r="M364" s="128"/>
      <c r="N364" s="129"/>
      <c r="P364" s="118">
        <f t="shared" si="74"/>
        <v>30</v>
      </c>
      <c r="Q364" s="130"/>
      <c r="R364" s="129">
        <f t="shared" si="75"/>
        <v>30</v>
      </c>
      <c r="S364" s="118"/>
      <c r="T364" s="118"/>
      <c r="U364" s="118">
        <v>54</v>
      </c>
      <c r="V364" s="119"/>
      <c r="W364" s="120"/>
    </row>
    <row r="365" spans="1:23" s="121" customFormat="1">
      <c r="A365" s="123"/>
      <c r="B365" s="124" t="s">
        <v>151</v>
      </c>
      <c r="C365" s="125">
        <v>1</v>
      </c>
      <c r="D365" s="126" t="s">
        <v>303</v>
      </c>
      <c r="E365" s="121" t="s">
        <v>208</v>
      </c>
      <c r="F365" s="125">
        <v>6</v>
      </c>
      <c r="G365" s="127" t="s">
        <v>72</v>
      </c>
      <c r="H365" s="125">
        <v>1</v>
      </c>
      <c r="I365" s="125">
        <v>15</v>
      </c>
      <c r="J365" s="125">
        <f t="shared" si="73"/>
        <v>15</v>
      </c>
      <c r="K365" s="125">
        <v>30</v>
      </c>
      <c r="L365" s="125"/>
      <c r="M365" s="128"/>
      <c r="N365" s="129"/>
      <c r="P365" s="118">
        <f t="shared" si="74"/>
        <v>30</v>
      </c>
      <c r="Q365" s="130"/>
      <c r="R365" s="129">
        <f t="shared" si="75"/>
        <v>30</v>
      </c>
      <c r="S365" s="118"/>
      <c r="T365" s="118"/>
      <c r="U365" s="118">
        <v>54</v>
      </c>
      <c r="V365" s="119"/>
      <c r="W365" s="120"/>
    </row>
    <row r="366" spans="1:23" s="121" customFormat="1">
      <c r="A366" s="123"/>
      <c r="B366" s="124" t="s">
        <v>152</v>
      </c>
      <c r="C366" s="125">
        <v>1</v>
      </c>
      <c r="D366" s="126" t="s">
        <v>303</v>
      </c>
      <c r="E366" s="121" t="s">
        <v>208</v>
      </c>
      <c r="F366" s="125">
        <v>6</v>
      </c>
      <c r="G366" s="127" t="s">
        <v>71</v>
      </c>
      <c r="H366" s="125">
        <v>1</v>
      </c>
      <c r="I366" s="125">
        <v>15</v>
      </c>
      <c r="J366" s="125">
        <f t="shared" si="73"/>
        <v>15</v>
      </c>
      <c r="K366" s="125">
        <v>30</v>
      </c>
      <c r="L366" s="125"/>
      <c r="M366" s="128"/>
      <c r="N366" s="129"/>
      <c r="P366" s="118">
        <f t="shared" si="74"/>
        <v>30</v>
      </c>
      <c r="Q366" s="130"/>
      <c r="R366" s="129">
        <f t="shared" si="75"/>
        <v>30</v>
      </c>
      <c r="S366" s="118"/>
      <c r="T366" s="118"/>
      <c r="U366" s="118">
        <v>54</v>
      </c>
      <c r="V366" s="119"/>
      <c r="W366" s="120"/>
    </row>
    <row r="367" spans="1:23" s="121" customFormat="1">
      <c r="A367" s="123"/>
      <c r="B367" s="124" t="s">
        <v>153</v>
      </c>
      <c r="C367" s="125">
        <v>1</v>
      </c>
      <c r="D367" s="126" t="s">
        <v>303</v>
      </c>
      <c r="E367" s="121" t="s">
        <v>208</v>
      </c>
      <c r="F367" s="125">
        <v>5</v>
      </c>
      <c r="G367" s="127" t="s">
        <v>71</v>
      </c>
      <c r="H367" s="125">
        <v>1</v>
      </c>
      <c r="I367" s="125">
        <v>15</v>
      </c>
      <c r="J367" s="125">
        <f t="shared" si="73"/>
        <v>15</v>
      </c>
      <c r="K367" s="125">
        <v>30</v>
      </c>
      <c r="L367" s="125"/>
      <c r="M367" s="128"/>
      <c r="N367" s="129"/>
      <c r="P367" s="118">
        <f t="shared" si="74"/>
        <v>30</v>
      </c>
      <c r="Q367" s="130"/>
      <c r="R367" s="129">
        <f t="shared" si="75"/>
        <v>30</v>
      </c>
      <c r="S367" s="118"/>
      <c r="T367" s="118"/>
      <c r="U367" s="118">
        <v>54</v>
      </c>
      <c r="V367" s="119"/>
      <c r="W367" s="120"/>
    </row>
    <row r="368" spans="1:23" s="121" customFormat="1">
      <c r="A368" s="123"/>
      <c r="B368" s="124" t="s">
        <v>154</v>
      </c>
      <c r="C368" s="125">
        <v>1</v>
      </c>
      <c r="D368" s="126" t="s">
        <v>303</v>
      </c>
      <c r="E368" s="121" t="s">
        <v>208</v>
      </c>
      <c r="F368" s="125">
        <v>5</v>
      </c>
      <c r="G368" s="127" t="s">
        <v>72</v>
      </c>
      <c r="H368" s="125">
        <v>1</v>
      </c>
      <c r="I368" s="125">
        <v>15</v>
      </c>
      <c r="J368" s="125">
        <f t="shared" si="73"/>
        <v>15</v>
      </c>
      <c r="K368" s="125">
        <v>30</v>
      </c>
      <c r="L368" s="125"/>
      <c r="M368" s="128"/>
      <c r="N368" s="129"/>
      <c r="P368" s="118">
        <f t="shared" si="74"/>
        <v>30</v>
      </c>
      <c r="Q368" s="130"/>
      <c r="R368" s="129">
        <f t="shared" si="75"/>
        <v>30</v>
      </c>
      <c r="S368" s="118"/>
      <c r="T368" s="118"/>
      <c r="U368" s="118">
        <v>54</v>
      </c>
      <c r="V368" s="119"/>
      <c r="W368" s="120"/>
    </row>
    <row r="369" spans="1:24" s="121" customFormat="1">
      <c r="A369" s="123"/>
      <c r="B369" s="124" t="s">
        <v>155</v>
      </c>
      <c r="C369" s="125">
        <v>1</v>
      </c>
      <c r="D369" s="126" t="s">
        <v>303</v>
      </c>
      <c r="E369" s="121" t="s">
        <v>208</v>
      </c>
      <c r="F369" s="125">
        <v>6</v>
      </c>
      <c r="G369" s="127" t="s">
        <v>73</v>
      </c>
      <c r="H369" s="125">
        <v>1</v>
      </c>
      <c r="I369" s="125">
        <v>15</v>
      </c>
      <c r="J369" s="125">
        <f t="shared" si="73"/>
        <v>15</v>
      </c>
      <c r="K369" s="125">
        <v>30</v>
      </c>
      <c r="L369" s="125"/>
      <c r="M369" s="128"/>
      <c r="N369" s="129"/>
      <c r="P369" s="118">
        <f t="shared" si="74"/>
        <v>30</v>
      </c>
      <c r="Q369" s="130"/>
      <c r="R369" s="129">
        <f t="shared" si="75"/>
        <v>30</v>
      </c>
      <c r="S369" s="118"/>
      <c r="T369" s="118"/>
      <c r="U369" s="118">
        <v>54</v>
      </c>
      <c r="V369" s="119"/>
      <c r="W369" s="120"/>
    </row>
    <row r="370" spans="1:24" s="121" customFormat="1">
      <c r="A370" s="123"/>
      <c r="B370" s="124" t="s">
        <v>156</v>
      </c>
      <c r="C370" s="125">
        <v>1</v>
      </c>
      <c r="D370" s="126" t="s">
        <v>303</v>
      </c>
      <c r="E370" s="121" t="s">
        <v>208</v>
      </c>
      <c r="F370" s="125">
        <v>6</v>
      </c>
      <c r="G370" s="127" t="s">
        <v>107</v>
      </c>
      <c r="H370" s="125">
        <v>1</v>
      </c>
      <c r="I370" s="125">
        <v>15</v>
      </c>
      <c r="J370" s="125">
        <f t="shared" si="73"/>
        <v>15</v>
      </c>
      <c r="K370" s="125">
        <v>30</v>
      </c>
      <c r="L370" s="125"/>
      <c r="M370" s="128"/>
      <c r="N370" s="129"/>
      <c r="P370" s="118">
        <f t="shared" si="74"/>
        <v>30</v>
      </c>
      <c r="Q370" s="130"/>
      <c r="R370" s="129">
        <f t="shared" si="75"/>
        <v>30</v>
      </c>
      <c r="S370" s="118"/>
      <c r="T370" s="118"/>
      <c r="U370" s="118">
        <v>54</v>
      </c>
      <c r="V370" s="119"/>
      <c r="W370" s="120"/>
    </row>
    <row r="371" spans="1:24" s="121" customFormat="1">
      <c r="A371" s="123"/>
      <c r="B371" s="124" t="s">
        <v>157</v>
      </c>
      <c r="C371" s="125">
        <v>1</v>
      </c>
      <c r="D371" s="126" t="s">
        <v>303</v>
      </c>
      <c r="E371" s="121" t="s">
        <v>208</v>
      </c>
      <c r="F371" s="125">
        <v>6</v>
      </c>
      <c r="G371" s="127" t="s">
        <v>287</v>
      </c>
      <c r="H371" s="125">
        <v>1</v>
      </c>
      <c r="I371" s="125">
        <v>15</v>
      </c>
      <c r="J371" s="125">
        <f t="shared" si="73"/>
        <v>15</v>
      </c>
      <c r="K371" s="125">
        <v>30</v>
      </c>
      <c r="L371" s="125"/>
      <c r="M371" s="128"/>
      <c r="N371" s="129"/>
      <c r="P371" s="118">
        <f t="shared" si="74"/>
        <v>30</v>
      </c>
      <c r="Q371" s="130"/>
      <c r="R371" s="129">
        <f t="shared" si="75"/>
        <v>30</v>
      </c>
      <c r="S371" s="118"/>
      <c r="T371" s="118"/>
      <c r="U371" s="118">
        <v>54</v>
      </c>
      <c r="V371" s="119"/>
      <c r="W371" s="120"/>
    </row>
    <row r="372" spans="1:24" s="121" customFormat="1">
      <c r="A372" s="123"/>
      <c r="B372" s="124" t="s">
        <v>158</v>
      </c>
      <c r="C372" s="125">
        <v>1</v>
      </c>
      <c r="D372" s="126" t="s">
        <v>303</v>
      </c>
      <c r="E372" s="121" t="s">
        <v>208</v>
      </c>
      <c r="F372" s="125">
        <v>3</v>
      </c>
      <c r="G372" s="127" t="s">
        <v>72</v>
      </c>
      <c r="H372" s="125">
        <v>1</v>
      </c>
      <c r="I372" s="125">
        <v>15</v>
      </c>
      <c r="J372" s="125">
        <f t="shared" si="73"/>
        <v>15</v>
      </c>
      <c r="K372" s="125">
        <v>30</v>
      </c>
      <c r="L372" s="125"/>
      <c r="M372" s="128"/>
      <c r="N372" s="129"/>
      <c r="P372" s="118">
        <f t="shared" si="74"/>
        <v>30</v>
      </c>
      <c r="Q372" s="130"/>
      <c r="R372" s="129">
        <f t="shared" si="75"/>
        <v>30</v>
      </c>
      <c r="S372" s="118"/>
      <c r="T372" s="118"/>
      <c r="U372" s="118">
        <v>54</v>
      </c>
      <c r="V372" s="119"/>
      <c r="W372" s="120"/>
    </row>
    <row r="373" spans="1:24" s="121" customFormat="1">
      <c r="A373" s="123"/>
      <c r="B373" s="124" t="s">
        <v>159</v>
      </c>
      <c r="C373" s="125">
        <v>1</v>
      </c>
      <c r="D373" s="126" t="s">
        <v>295</v>
      </c>
      <c r="E373" s="121" t="s">
        <v>208</v>
      </c>
      <c r="F373" s="125">
        <v>6</v>
      </c>
      <c r="G373" s="127" t="s">
        <v>101</v>
      </c>
      <c r="H373" s="125">
        <v>1</v>
      </c>
      <c r="I373" s="125">
        <v>15</v>
      </c>
      <c r="J373" s="125">
        <f t="shared" si="73"/>
        <v>15</v>
      </c>
      <c r="K373" s="125">
        <v>30</v>
      </c>
      <c r="L373" s="125"/>
      <c r="M373" s="128"/>
      <c r="N373" s="129"/>
      <c r="P373" s="118">
        <f t="shared" si="74"/>
        <v>30</v>
      </c>
      <c r="Q373" s="130"/>
      <c r="R373" s="129">
        <f t="shared" si="75"/>
        <v>30</v>
      </c>
      <c r="S373" s="118"/>
      <c r="T373" s="118"/>
      <c r="U373" s="118">
        <v>54</v>
      </c>
      <c r="V373" s="119"/>
      <c r="W373" s="120"/>
    </row>
    <row r="374" spans="1:24" s="121" customFormat="1">
      <c r="A374" s="123"/>
      <c r="B374" s="124" t="s">
        <v>160</v>
      </c>
      <c r="C374" s="125">
        <v>1</v>
      </c>
      <c r="D374" s="126" t="s">
        <v>295</v>
      </c>
      <c r="E374" s="121" t="s">
        <v>208</v>
      </c>
      <c r="F374" s="125">
        <v>6</v>
      </c>
      <c r="G374" s="127" t="s">
        <v>107</v>
      </c>
      <c r="H374" s="125">
        <v>1</v>
      </c>
      <c r="I374" s="125">
        <v>15</v>
      </c>
      <c r="J374" s="125">
        <f t="shared" si="73"/>
        <v>15</v>
      </c>
      <c r="K374" s="125">
        <v>30</v>
      </c>
      <c r="L374" s="125"/>
      <c r="M374" s="128"/>
      <c r="N374" s="129"/>
      <c r="P374" s="118">
        <f t="shared" si="74"/>
        <v>30</v>
      </c>
      <c r="Q374" s="130"/>
      <c r="R374" s="129">
        <f t="shared" si="75"/>
        <v>30</v>
      </c>
      <c r="S374" s="118"/>
      <c r="T374" s="118"/>
      <c r="U374" s="118">
        <v>54</v>
      </c>
      <c r="V374" s="119"/>
      <c r="W374" s="120"/>
    </row>
    <row r="375" spans="1:24" s="121" customFormat="1">
      <c r="A375" s="123"/>
      <c r="B375" s="124" t="s">
        <v>223</v>
      </c>
      <c r="C375" s="125">
        <v>1</v>
      </c>
      <c r="D375" s="126" t="s">
        <v>307</v>
      </c>
      <c r="E375" s="121" t="s">
        <v>222</v>
      </c>
      <c r="F375" s="125">
        <v>6</v>
      </c>
      <c r="G375" s="127" t="s">
        <v>308</v>
      </c>
      <c r="H375" s="125">
        <v>1</v>
      </c>
      <c r="I375" s="125">
        <v>15</v>
      </c>
      <c r="J375" s="125">
        <f>I375-H375+1</f>
        <v>15</v>
      </c>
      <c r="K375" s="125">
        <v>30</v>
      </c>
      <c r="L375" s="125"/>
      <c r="M375" s="128"/>
      <c r="N375" s="129"/>
      <c r="P375" s="118">
        <f>IF(J375=0,0,K375)</f>
        <v>30</v>
      </c>
      <c r="Q375" s="130"/>
      <c r="R375" s="129">
        <f>O375+P375+Q375</f>
        <v>30</v>
      </c>
      <c r="S375" s="118"/>
      <c r="T375" s="118"/>
      <c r="U375" s="118">
        <v>54</v>
      </c>
      <c r="V375" s="119"/>
      <c r="W375" s="120"/>
    </row>
    <row r="376" spans="1:24" s="143" customFormat="1">
      <c r="A376" s="131"/>
      <c r="B376" s="132" t="s">
        <v>168</v>
      </c>
      <c r="C376" s="133">
        <v>1</v>
      </c>
      <c r="D376" s="134" t="s">
        <v>304</v>
      </c>
      <c r="E376" s="135" t="s">
        <v>208</v>
      </c>
      <c r="F376" s="133">
        <v>2</v>
      </c>
      <c r="G376" s="136" t="s">
        <v>107</v>
      </c>
      <c r="H376" s="133">
        <v>1</v>
      </c>
      <c r="I376" s="133">
        <v>15</v>
      </c>
      <c r="J376" s="133">
        <f>I376-H376+1</f>
        <v>15</v>
      </c>
      <c r="K376" s="133">
        <v>30</v>
      </c>
      <c r="L376" s="133"/>
      <c r="M376" s="137"/>
      <c r="N376" s="138"/>
      <c r="O376" s="135"/>
      <c r="P376" s="139">
        <f>IF(J376=0,0,K376)</f>
        <v>30</v>
      </c>
      <c r="Q376" s="140"/>
      <c r="R376" s="138">
        <f>O376+P376+Q376</f>
        <v>30</v>
      </c>
      <c r="S376" s="118"/>
      <c r="T376" s="118"/>
      <c r="U376" s="118">
        <v>54</v>
      </c>
      <c r="V376" s="119"/>
      <c r="W376" s="120"/>
      <c r="X376" s="121"/>
    </row>
    <row r="377" spans="1:24" s="143" customFormat="1">
      <c r="A377" s="131"/>
      <c r="B377" s="132" t="s">
        <v>168</v>
      </c>
      <c r="C377" s="133">
        <v>1</v>
      </c>
      <c r="D377" s="134" t="s">
        <v>309</v>
      </c>
      <c r="E377" s="135" t="s">
        <v>224</v>
      </c>
      <c r="F377" s="133">
        <v>3</v>
      </c>
      <c r="G377" s="136" t="s">
        <v>285</v>
      </c>
      <c r="H377" s="133">
        <v>1</v>
      </c>
      <c r="I377" s="133">
        <v>15</v>
      </c>
      <c r="J377" s="133">
        <f>I377-H377+1</f>
        <v>15</v>
      </c>
      <c r="K377" s="133">
        <v>45</v>
      </c>
      <c r="L377" s="133"/>
      <c r="M377" s="137"/>
      <c r="N377" s="138"/>
      <c r="O377" s="135"/>
      <c r="P377" s="139">
        <f>IF(J377=0,0,K377)</f>
        <v>45</v>
      </c>
      <c r="Q377" s="140"/>
      <c r="R377" s="138">
        <f>O377+P377+Q377</f>
        <v>45</v>
      </c>
      <c r="S377" s="118"/>
      <c r="T377" s="118"/>
      <c r="U377" s="118">
        <v>54</v>
      </c>
      <c r="V377" s="119"/>
      <c r="W377" s="120"/>
      <c r="X377" s="121"/>
    </row>
    <row r="378" spans="1:24" s="143" customFormat="1">
      <c r="A378" s="131"/>
      <c r="B378" s="132" t="s">
        <v>168</v>
      </c>
      <c r="C378" s="133">
        <v>1</v>
      </c>
      <c r="D378" s="134" t="s">
        <v>252</v>
      </c>
      <c r="E378" s="135" t="s">
        <v>202</v>
      </c>
      <c r="F378" s="133">
        <v>4</v>
      </c>
      <c r="G378" s="136" t="s">
        <v>73</v>
      </c>
      <c r="H378" s="133">
        <v>1</v>
      </c>
      <c r="I378" s="133">
        <v>15</v>
      </c>
      <c r="J378" s="133">
        <f>I378-H378+1</f>
        <v>15</v>
      </c>
      <c r="K378" s="133">
        <v>30</v>
      </c>
      <c r="L378" s="133"/>
      <c r="M378" s="137"/>
      <c r="N378" s="138"/>
      <c r="O378" s="135"/>
      <c r="P378" s="139">
        <f>IF(J378=0,0,K378)</f>
        <v>30</v>
      </c>
      <c r="Q378" s="140"/>
      <c r="R378" s="138">
        <f>O378+P378+Q378</f>
        <v>30</v>
      </c>
      <c r="S378" s="118"/>
      <c r="T378" s="118"/>
      <c r="U378" s="118">
        <v>54</v>
      </c>
      <c r="V378" s="119"/>
      <c r="W378" s="120"/>
      <c r="X378" s="121"/>
    </row>
    <row r="379" spans="1:24" s="143" customFormat="1">
      <c r="A379" s="123"/>
      <c r="B379" s="124" t="s">
        <v>226</v>
      </c>
      <c r="C379" s="125">
        <v>1</v>
      </c>
      <c r="D379" s="126" t="s">
        <v>314</v>
      </c>
      <c r="E379" s="121" t="s">
        <v>227</v>
      </c>
      <c r="F379" s="125">
        <v>5</v>
      </c>
      <c r="G379" s="127" t="s">
        <v>71</v>
      </c>
      <c r="H379" s="125">
        <v>1</v>
      </c>
      <c r="I379" s="125">
        <v>15</v>
      </c>
      <c r="J379" s="125">
        <f>I379-H379+1</f>
        <v>15</v>
      </c>
      <c r="K379" s="125">
        <v>30</v>
      </c>
      <c r="L379" s="125"/>
      <c r="M379" s="128"/>
      <c r="N379" s="129"/>
      <c r="O379" s="121"/>
      <c r="P379" s="118">
        <f>IF(J379=0,0,K379)</f>
        <v>30</v>
      </c>
      <c r="Q379" s="130"/>
      <c r="R379" s="129">
        <f>O379+P379+Q379</f>
        <v>30</v>
      </c>
      <c r="S379" s="118"/>
      <c r="T379" s="118"/>
      <c r="U379" s="118">
        <v>54</v>
      </c>
      <c r="V379" s="119"/>
      <c r="W379" s="120"/>
      <c r="X379" s="121"/>
    </row>
    <row r="380" spans="1:24" s="121" customFormat="1">
      <c r="A380" s="174"/>
      <c r="B380" s="175" t="s">
        <v>241</v>
      </c>
      <c r="C380" s="176">
        <v>1</v>
      </c>
      <c r="D380" s="177" t="s">
        <v>307</v>
      </c>
      <c r="E380" s="181" t="s">
        <v>222</v>
      </c>
      <c r="F380" s="176">
        <v>2</v>
      </c>
      <c r="G380" s="178" t="s">
        <v>287</v>
      </c>
      <c r="H380" s="176">
        <v>1</v>
      </c>
      <c r="I380" s="176">
        <v>15</v>
      </c>
      <c r="J380" s="176">
        <f t="shared" ref="J380:J388" si="76">I380-H380+1</f>
        <v>15</v>
      </c>
      <c r="K380" s="176">
        <v>30</v>
      </c>
      <c r="L380" s="176"/>
      <c r="M380" s="179"/>
      <c r="N380" s="180"/>
      <c r="O380" s="181"/>
      <c r="P380" s="182">
        <f t="shared" ref="P380:P385" si="77">IF(J380=0,0,K380)</f>
        <v>30</v>
      </c>
      <c r="Q380" s="183"/>
      <c r="R380" s="180">
        <f t="shared" ref="R380:R388" si="78">O380+P380+Q380</f>
        <v>30</v>
      </c>
      <c r="S380" s="118"/>
      <c r="T380" s="118" t="str">
        <f>IF(S380&lt;=30,"1","1,1")</f>
        <v>1</v>
      </c>
      <c r="U380" s="118">
        <f>T380*R380</f>
        <v>30</v>
      </c>
      <c r="V380" s="119"/>
      <c r="W380" s="120"/>
    </row>
    <row r="381" spans="1:24" s="121" customFormat="1">
      <c r="A381" s="174"/>
      <c r="B381" s="175" t="s">
        <v>241</v>
      </c>
      <c r="C381" s="176">
        <v>1</v>
      </c>
      <c r="D381" s="177" t="s">
        <v>304</v>
      </c>
      <c r="E381" s="181" t="s">
        <v>243</v>
      </c>
      <c r="F381" s="176">
        <v>2</v>
      </c>
      <c r="G381" s="178" t="s">
        <v>101</v>
      </c>
      <c r="H381" s="176">
        <v>1</v>
      </c>
      <c r="I381" s="176">
        <v>15</v>
      </c>
      <c r="J381" s="176">
        <f t="shared" si="76"/>
        <v>15</v>
      </c>
      <c r="K381" s="176">
        <v>30</v>
      </c>
      <c r="L381" s="176"/>
      <c r="M381" s="179"/>
      <c r="N381" s="180"/>
      <c r="O381" s="181"/>
      <c r="P381" s="182">
        <f t="shared" si="77"/>
        <v>30</v>
      </c>
      <c r="Q381" s="183"/>
      <c r="R381" s="180">
        <f t="shared" si="78"/>
        <v>30</v>
      </c>
      <c r="S381" s="118"/>
      <c r="T381" s="118"/>
      <c r="U381" s="118">
        <v>54</v>
      </c>
      <c r="V381" s="119"/>
      <c r="W381" s="120"/>
    </row>
    <row r="382" spans="1:24" s="14" customFormat="1">
      <c r="A382" s="201"/>
      <c r="B382" s="8" t="s">
        <v>242</v>
      </c>
      <c r="C382" s="9">
        <v>1</v>
      </c>
      <c r="D382" s="10" t="s">
        <v>304</v>
      </c>
      <c r="E382" s="14" t="s">
        <v>243</v>
      </c>
      <c r="F382" s="9">
        <v>2</v>
      </c>
      <c r="G382" s="11" t="s">
        <v>287</v>
      </c>
      <c r="H382" s="9">
        <v>1</v>
      </c>
      <c r="I382" s="9">
        <v>15</v>
      </c>
      <c r="J382" s="9">
        <f>I382-H382+1</f>
        <v>15</v>
      </c>
      <c r="K382" s="9">
        <v>30</v>
      </c>
      <c r="L382" s="9"/>
      <c r="M382" s="12"/>
      <c r="N382" s="13"/>
      <c r="P382" s="15">
        <f t="shared" si="77"/>
        <v>30</v>
      </c>
      <c r="Q382" s="16"/>
      <c r="R382" s="13">
        <f>O382+P382+Q382</f>
        <v>30</v>
      </c>
      <c r="S382" s="15"/>
      <c r="T382" s="15"/>
      <c r="U382" s="15">
        <v>54</v>
      </c>
      <c r="V382" s="202"/>
      <c r="W382" s="203"/>
    </row>
    <row r="383" spans="1:24" s="121" customFormat="1">
      <c r="A383" s="174"/>
      <c r="B383" s="175" t="s">
        <v>230</v>
      </c>
      <c r="C383" s="176">
        <v>1</v>
      </c>
      <c r="D383" s="177" t="s">
        <v>277</v>
      </c>
      <c r="E383" s="181" t="s">
        <v>222</v>
      </c>
      <c r="F383" s="176">
        <v>7</v>
      </c>
      <c r="G383" s="178" t="s">
        <v>285</v>
      </c>
      <c r="H383" s="176">
        <v>1</v>
      </c>
      <c r="I383" s="176">
        <v>15</v>
      </c>
      <c r="J383" s="176">
        <f t="shared" si="76"/>
        <v>15</v>
      </c>
      <c r="K383" s="176">
        <v>45</v>
      </c>
      <c r="L383" s="176"/>
      <c r="M383" s="179"/>
      <c r="N383" s="180"/>
      <c r="O383" s="181"/>
      <c r="P383" s="182">
        <f t="shared" si="77"/>
        <v>45</v>
      </c>
      <c r="Q383" s="183"/>
      <c r="R383" s="180">
        <f t="shared" si="78"/>
        <v>45</v>
      </c>
      <c r="S383" s="118"/>
      <c r="T383" s="118"/>
      <c r="U383" s="118">
        <v>54</v>
      </c>
      <c r="V383" s="119"/>
      <c r="W383" s="120"/>
    </row>
    <row r="384" spans="1:24" s="121" customFormat="1">
      <c r="A384" s="174"/>
      <c r="B384" s="175" t="s">
        <v>230</v>
      </c>
      <c r="C384" s="176">
        <v>1</v>
      </c>
      <c r="D384" s="177" t="s">
        <v>278</v>
      </c>
      <c r="E384" s="181" t="s">
        <v>206</v>
      </c>
      <c r="F384" s="176">
        <v>7</v>
      </c>
      <c r="G384" s="178" t="s">
        <v>308</v>
      </c>
      <c r="H384" s="176">
        <v>1</v>
      </c>
      <c r="I384" s="176">
        <v>15</v>
      </c>
      <c r="J384" s="176">
        <f t="shared" si="76"/>
        <v>15</v>
      </c>
      <c r="K384" s="176">
        <v>30</v>
      </c>
      <c r="L384" s="176"/>
      <c r="M384" s="179"/>
      <c r="N384" s="180"/>
      <c r="O384" s="181"/>
      <c r="P384" s="182">
        <f t="shared" si="77"/>
        <v>30</v>
      </c>
      <c r="Q384" s="183"/>
      <c r="R384" s="180">
        <f t="shared" si="78"/>
        <v>30</v>
      </c>
      <c r="S384" s="118"/>
      <c r="T384" s="118"/>
      <c r="U384" s="118">
        <v>54</v>
      </c>
      <c r="V384" s="119"/>
      <c r="W384" s="120"/>
    </row>
    <row r="385" spans="1:23" s="121" customFormat="1">
      <c r="A385" s="123" t="s">
        <v>306</v>
      </c>
      <c r="B385" s="124" t="s">
        <v>242</v>
      </c>
      <c r="C385" s="125">
        <v>1</v>
      </c>
      <c r="D385" s="126" t="s">
        <v>307</v>
      </c>
      <c r="E385" s="121" t="s">
        <v>222</v>
      </c>
      <c r="F385" s="125">
        <v>3</v>
      </c>
      <c r="G385" s="127" t="s">
        <v>287</v>
      </c>
      <c r="H385" s="125">
        <v>1</v>
      </c>
      <c r="I385" s="125">
        <v>15</v>
      </c>
      <c r="J385" s="125">
        <f t="shared" si="76"/>
        <v>15</v>
      </c>
      <c r="K385" s="125">
        <v>30</v>
      </c>
      <c r="L385" s="125"/>
      <c r="M385" s="128"/>
      <c r="N385" s="129"/>
      <c r="P385" s="118">
        <f t="shared" si="77"/>
        <v>30</v>
      </c>
      <c r="Q385" s="130"/>
      <c r="R385" s="129">
        <f t="shared" si="78"/>
        <v>30</v>
      </c>
      <c r="S385" s="118"/>
      <c r="T385" s="118"/>
      <c r="U385" s="118">
        <v>54</v>
      </c>
      <c r="V385" s="119"/>
      <c r="W385" s="120"/>
    </row>
    <row r="386" spans="1:23" s="121" customFormat="1">
      <c r="A386" s="123" t="s">
        <v>299</v>
      </c>
      <c r="B386" s="124" t="s">
        <v>279</v>
      </c>
      <c r="C386" s="125">
        <v>1</v>
      </c>
      <c r="D386" s="126" t="s">
        <v>256</v>
      </c>
      <c r="E386" s="121" t="s">
        <v>297</v>
      </c>
      <c r="F386" s="125">
        <v>5</v>
      </c>
      <c r="G386" s="127" t="s">
        <v>101</v>
      </c>
      <c r="H386" s="125">
        <v>1</v>
      </c>
      <c r="I386" s="125">
        <v>5</v>
      </c>
      <c r="J386" s="125">
        <f t="shared" si="76"/>
        <v>5</v>
      </c>
      <c r="K386" s="125"/>
      <c r="L386" s="125">
        <v>30</v>
      </c>
      <c r="M386" s="128"/>
      <c r="N386" s="129"/>
      <c r="P386" s="118"/>
      <c r="Q386" s="130">
        <f>IF(J386=0,0,L386/1.5)</f>
        <v>20</v>
      </c>
      <c r="R386" s="129">
        <f t="shared" si="78"/>
        <v>20</v>
      </c>
      <c r="S386" s="118"/>
      <c r="T386" s="118"/>
      <c r="U386" s="118">
        <v>54</v>
      </c>
      <c r="V386" s="119"/>
      <c r="W386" s="120"/>
    </row>
    <row r="387" spans="1:23" s="121" customFormat="1">
      <c r="A387" s="123"/>
      <c r="B387" s="124" t="s">
        <v>341</v>
      </c>
      <c r="C387" s="125">
        <v>1</v>
      </c>
      <c r="D387" s="126" t="s">
        <v>256</v>
      </c>
      <c r="E387" s="126" t="s">
        <v>297</v>
      </c>
      <c r="F387" s="125">
        <v>6</v>
      </c>
      <c r="G387" s="127" t="s">
        <v>101</v>
      </c>
      <c r="H387" s="125">
        <v>1</v>
      </c>
      <c r="I387" s="125">
        <v>15</v>
      </c>
      <c r="J387" s="125">
        <f t="shared" si="76"/>
        <v>15</v>
      </c>
      <c r="K387" s="125"/>
      <c r="L387" s="125">
        <v>30</v>
      </c>
      <c r="M387" s="128"/>
      <c r="N387" s="129"/>
      <c r="P387" s="118"/>
      <c r="Q387" s="130">
        <f>IF(J387=0,0,L387/1.5)</f>
        <v>20</v>
      </c>
      <c r="R387" s="129">
        <f t="shared" si="78"/>
        <v>20</v>
      </c>
      <c r="S387" s="118"/>
      <c r="T387" s="118"/>
      <c r="U387" s="118">
        <v>54</v>
      </c>
      <c r="V387" s="119"/>
      <c r="W387" s="120"/>
    </row>
    <row r="388" spans="1:23" s="121" customFormat="1">
      <c r="A388" s="123" t="s">
        <v>300</v>
      </c>
      <c r="B388" s="124" t="s">
        <v>280</v>
      </c>
      <c r="C388" s="125">
        <v>1</v>
      </c>
      <c r="D388" s="126" t="s">
        <v>256</v>
      </c>
      <c r="E388" s="121" t="s">
        <v>297</v>
      </c>
      <c r="F388" s="125">
        <v>5</v>
      </c>
      <c r="G388" s="127" t="s">
        <v>287</v>
      </c>
      <c r="H388" s="125">
        <v>1</v>
      </c>
      <c r="I388" s="125">
        <v>5</v>
      </c>
      <c r="J388" s="125">
        <f t="shared" si="76"/>
        <v>5</v>
      </c>
      <c r="K388" s="125"/>
      <c r="L388" s="125">
        <v>30</v>
      </c>
      <c r="M388" s="128"/>
      <c r="N388" s="129"/>
      <c r="P388" s="118"/>
      <c r="Q388" s="130">
        <f>IF(J388=0,0,L388/1.5)</f>
        <v>20</v>
      </c>
      <c r="R388" s="129">
        <f t="shared" si="78"/>
        <v>20</v>
      </c>
      <c r="S388" s="118"/>
      <c r="T388" s="118"/>
      <c r="U388" s="118">
        <v>54</v>
      </c>
      <c r="V388" s="119"/>
      <c r="W388" s="120"/>
    </row>
    <row r="389" spans="1:23" s="121" customFormat="1">
      <c r="A389" s="123"/>
      <c r="B389" s="124" t="s">
        <v>349</v>
      </c>
      <c r="C389" s="125">
        <v>1</v>
      </c>
      <c r="D389" s="126" t="s">
        <v>318</v>
      </c>
      <c r="E389" s="121" t="s">
        <v>208</v>
      </c>
      <c r="F389" s="125">
        <v>5</v>
      </c>
      <c r="G389" s="127" t="s">
        <v>76</v>
      </c>
      <c r="H389" s="125">
        <v>5</v>
      </c>
      <c r="I389" s="125">
        <v>19</v>
      </c>
      <c r="J389" s="125">
        <f t="shared" ref="J389:J404" si="79">I389-H389+1</f>
        <v>15</v>
      </c>
      <c r="K389" s="125">
        <v>30</v>
      </c>
      <c r="L389" s="125"/>
      <c r="M389" s="128"/>
      <c r="N389" s="129"/>
      <c r="P389" s="118">
        <f t="shared" ref="P389:P404" si="80">IF(J389=0,0,K389)</f>
        <v>30</v>
      </c>
      <c r="Q389" s="130"/>
      <c r="R389" s="129">
        <f t="shared" ref="R389:R404" si="81">O389+P389+Q389</f>
        <v>30</v>
      </c>
      <c r="S389" s="118"/>
      <c r="T389" s="118"/>
      <c r="U389" s="118">
        <v>54</v>
      </c>
      <c r="V389" s="119"/>
      <c r="W389" s="120"/>
    </row>
    <row r="390" spans="1:23" s="121" customFormat="1">
      <c r="A390" s="123"/>
      <c r="B390" s="124" t="s">
        <v>384</v>
      </c>
      <c r="C390" s="125">
        <v>1</v>
      </c>
      <c r="D390" s="126" t="s">
        <v>318</v>
      </c>
      <c r="E390" s="121" t="s">
        <v>208</v>
      </c>
      <c r="F390" s="125">
        <v>5</v>
      </c>
      <c r="G390" s="127" t="s">
        <v>79</v>
      </c>
      <c r="H390" s="125">
        <v>5</v>
      </c>
      <c r="I390" s="125">
        <v>19</v>
      </c>
      <c r="J390" s="125">
        <f t="shared" si="79"/>
        <v>15</v>
      </c>
      <c r="K390" s="125">
        <v>30</v>
      </c>
      <c r="L390" s="125"/>
      <c r="M390" s="128"/>
      <c r="N390" s="129"/>
      <c r="P390" s="118">
        <f t="shared" si="80"/>
        <v>30</v>
      </c>
      <c r="Q390" s="130"/>
      <c r="R390" s="129">
        <f t="shared" si="81"/>
        <v>30</v>
      </c>
      <c r="S390" s="118"/>
      <c r="T390" s="118"/>
      <c r="U390" s="118">
        <v>54</v>
      </c>
      <c r="V390" s="119"/>
      <c r="W390" s="120"/>
    </row>
    <row r="391" spans="1:23" s="121" customFormat="1">
      <c r="A391" s="123"/>
      <c r="B391" s="124" t="s">
        <v>385</v>
      </c>
      <c r="C391" s="125">
        <v>1</v>
      </c>
      <c r="D391" s="126" t="s">
        <v>318</v>
      </c>
      <c r="E391" s="121" t="s">
        <v>208</v>
      </c>
      <c r="F391" s="125">
        <v>3</v>
      </c>
      <c r="G391" s="127" t="s">
        <v>76</v>
      </c>
      <c r="H391" s="125">
        <v>5</v>
      </c>
      <c r="I391" s="125">
        <v>19</v>
      </c>
      <c r="J391" s="125">
        <f t="shared" si="79"/>
        <v>15</v>
      </c>
      <c r="K391" s="125">
        <v>30</v>
      </c>
      <c r="L391" s="125"/>
      <c r="M391" s="128"/>
      <c r="N391" s="129"/>
      <c r="P391" s="118">
        <f t="shared" si="80"/>
        <v>30</v>
      </c>
      <c r="Q391" s="130"/>
      <c r="R391" s="129">
        <f t="shared" si="81"/>
        <v>30</v>
      </c>
      <c r="S391" s="118"/>
      <c r="T391" s="118"/>
      <c r="U391" s="118">
        <v>54</v>
      </c>
      <c r="V391" s="119"/>
      <c r="W391" s="120"/>
    </row>
    <row r="392" spans="1:23" s="121" customFormat="1">
      <c r="A392" s="123"/>
      <c r="B392" s="124" t="s">
        <v>386</v>
      </c>
      <c r="C392" s="125">
        <v>1</v>
      </c>
      <c r="D392" s="126" t="s">
        <v>318</v>
      </c>
      <c r="E392" s="121" t="s">
        <v>208</v>
      </c>
      <c r="F392" s="125">
        <v>3</v>
      </c>
      <c r="G392" s="127" t="s">
        <v>79</v>
      </c>
      <c r="H392" s="125">
        <v>5</v>
      </c>
      <c r="I392" s="125">
        <v>19</v>
      </c>
      <c r="J392" s="125">
        <f t="shared" si="79"/>
        <v>15</v>
      </c>
      <c r="K392" s="125">
        <v>30</v>
      </c>
      <c r="L392" s="125"/>
      <c r="M392" s="128"/>
      <c r="N392" s="129"/>
      <c r="P392" s="118">
        <f t="shared" si="80"/>
        <v>30</v>
      </c>
      <c r="Q392" s="130"/>
      <c r="R392" s="129">
        <f t="shared" si="81"/>
        <v>30</v>
      </c>
      <c r="S392" s="118"/>
      <c r="T392" s="118"/>
      <c r="U392" s="118">
        <v>54</v>
      </c>
      <c r="V392" s="119"/>
      <c r="W392" s="120"/>
    </row>
    <row r="393" spans="1:23" s="121" customFormat="1">
      <c r="A393" s="131"/>
      <c r="B393" s="132" t="s">
        <v>387</v>
      </c>
      <c r="C393" s="133">
        <v>1</v>
      </c>
      <c r="D393" s="134" t="s">
        <v>413</v>
      </c>
      <c r="E393" s="135" t="s">
        <v>208</v>
      </c>
      <c r="F393" s="133">
        <v>4</v>
      </c>
      <c r="G393" s="136" t="s">
        <v>76</v>
      </c>
      <c r="H393" s="133">
        <v>5</v>
      </c>
      <c r="I393" s="133">
        <v>19</v>
      </c>
      <c r="J393" s="133">
        <f t="shared" si="79"/>
        <v>15</v>
      </c>
      <c r="K393" s="133">
        <v>30</v>
      </c>
      <c r="L393" s="133"/>
      <c r="M393" s="137"/>
      <c r="N393" s="138"/>
      <c r="O393" s="135"/>
      <c r="P393" s="139">
        <f t="shared" si="80"/>
        <v>30</v>
      </c>
      <c r="Q393" s="140"/>
      <c r="R393" s="138">
        <f t="shared" si="81"/>
        <v>30</v>
      </c>
      <c r="S393" s="118"/>
      <c r="T393" s="118"/>
      <c r="U393" s="118">
        <v>54</v>
      </c>
      <c r="V393" s="119"/>
      <c r="W393" s="120"/>
    </row>
    <row r="394" spans="1:23" s="121" customFormat="1">
      <c r="A394" s="131"/>
      <c r="B394" s="132" t="s">
        <v>388</v>
      </c>
      <c r="C394" s="133">
        <v>1</v>
      </c>
      <c r="D394" s="134" t="s">
        <v>413</v>
      </c>
      <c r="E394" s="135" t="s">
        <v>208</v>
      </c>
      <c r="F394" s="133">
        <v>4</v>
      </c>
      <c r="G394" s="136" t="s">
        <v>79</v>
      </c>
      <c r="H394" s="133">
        <v>5</v>
      </c>
      <c r="I394" s="133">
        <v>19</v>
      </c>
      <c r="J394" s="133">
        <f t="shared" si="79"/>
        <v>15</v>
      </c>
      <c r="K394" s="133">
        <v>30</v>
      </c>
      <c r="L394" s="133"/>
      <c r="M394" s="137"/>
      <c r="N394" s="138"/>
      <c r="O394" s="135"/>
      <c r="P394" s="139">
        <f t="shared" si="80"/>
        <v>30</v>
      </c>
      <c r="Q394" s="140"/>
      <c r="R394" s="138">
        <f t="shared" si="81"/>
        <v>30</v>
      </c>
      <c r="S394" s="118"/>
      <c r="T394" s="118"/>
      <c r="U394" s="118">
        <v>54</v>
      </c>
      <c r="V394" s="119"/>
      <c r="W394" s="120"/>
    </row>
    <row r="395" spans="1:23" s="121" customFormat="1">
      <c r="A395" s="131"/>
      <c r="B395" s="132" t="s">
        <v>389</v>
      </c>
      <c r="C395" s="133">
        <v>1</v>
      </c>
      <c r="D395" s="134" t="s">
        <v>413</v>
      </c>
      <c r="E395" s="135" t="s">
        <v>208</v>
      </c>
      <c r="F395" s="133">
        <v>6</v>
      </c>
      <c r="G395" s="136" t="s">
        <v>76</v>
      </c>
      <c r="H395" s="133">
        <v>5</v>
      </c>
      <c r="I395" s="133">
        <v>19</v>
      </c>
      <c r="J395" s="133">
        <f t="shared" si="79"/>
        <v>15</v>
      </c>
      <c r="K395" s="133">
        <v>30</v>
      </c>
      <c r="L395" s="133"/>
      <c r="M395" s="137"/>
      <c r="N395" s="138"/>
      <c r="O395" s="135"/>
      <c r="P395" s="139">
        <f t="shared" si="80"/>
        <v>30</v>
      </c>
      <c r="Q395" s="140"/>
      <c r="R395" s="138">
        <f t="shared" si="81"/>
        <v>30</v>
      </c>
      <c r="S395" s="118"/>
      <c r="T395" s="118"/>
      <c r="U395" s="118">
        <v>54</v>
      </c>
      <c r="V395" s="119"/>
      <c r="W395" s="120"/>
    </row>
    <row r="396" spans="1:23" s="121" customFormat="1">
      <c r="A396" s="131"/>
      <c r="B396" s="132" t="s">
        <v>390</v>
      </c>
      <c r="C396" s="133">
        <v>1</v>
      </c>
      <c r="D396" s="134" t="s">
        <v>413</v>
      </c>
      <c r="E396" s="135" t="s">
        <v>208</v>
      </c>
      <c r="F396" s="133">
        <v>6</v>
      </c>
      <c r="G396" s="136" t="s">
        <v>79</v>
      </c>
      <c r="H396" s="133">
        <v>5</v>
      </c>
      <c r="I396" s="133">
        <v>19</v>
      </c>
      <c r="J396" s="133">
        <f t="shared" si="79"/>
        <v>15</v>
      </c>
      <c r="K396" s="133">
        <v>30</v>
      </c>
      <c r="L396" s="133"/>
      <c r="M396" s="137"/>
      <c r="N396" s="138"/>
      <c r="O396" s="135"/>
      <c r="P396" s="139">
        <f t="shared" si="80"/>
        <v>30</v>
      </c>
      <c r="Q396" s="140"/>
      <c r="R396" s="138">
        <f t="shared" si="81"/>
        <v>30</v>
      </c>
      <c r="S396" s="118"/>
      <c r="T396" s="118"/>
      <c r="U396" s="118">
        <v>54</v>
      </c>
      <c r="V396" s="119"/>
      <c r="W396" s="120"/>
    </row>
    <row r="397" spans="1:23" s="121" customFormat="1">
      <c r="A397" s="131"/>
      <c r="B397" s="132" t="s">
        <v>391</v>
      </c>
      <c r="C397" s="133">
        <v>1</v>
      </c>
      <c r="D397" s="134" t="s">
        <v>417</v>
      </c>
      <c r="E397" s="135" t="s">
        <v>208</v>
      </c>
      <c r="F397" s="133">
        <v>7</v>
      </c>
      <c r="G397" s="136" t="s">
        <v>76</v>
      </c>
      <c r="H397" s="133">
        <v>5</v>
      </c>
      <c r="I397" s="133">
        <v>19</v>
      </c>
      <c r="J397" s="133">
        <f t="shared" si="79"/>
        <v>15</v>
      </c>
      <c r="K397" s="133">
        <v>30</v>
      </c>
      <c r="L397" s="133"/>
      <c r="M397" s="137"/>
      <c r="N397" s="138"/>
      <c r="O397" s="135"/>
      <c r="P397" s="139">
        <f t="shared" si="80"/>
        <v>30</v>
      </c>
      <c r="Q397" s="140"/>
      <c r="R397" s="138">
        <f t="shared" si="81"/>
        <v>30</v>
      </c>
      <c r="S397" s="118"/>
      <c r="T397" s="118"/>
      <c r="U397" s="118">
        <v>54</v>
      </c>
      <c r="V397" s="119"/>
      <c r="W397" s="120"/>
    </row>
    <row r="398" spans="1:23" s="121" customFormat="1">
      <c r="A398" s="131"/>
      <c r="B398" s="132" t="s">
        <v>392</v>
      </c>
      <c r="C398" s="133">
        <v>1</v>
      </c>
      <c r="D398" s="134" t="s">
        <v>417</v>
      </c>
      <c r="E398" s="135" t="s">
        <v>208</v>
      </c>
      <c r="F398" s="133">
        <v>7</v>
      </c>
      <c r="G398" s="136" t="s">
        <v>79</v>
      </c>
      <c r="H398" s="133">
        <v>5</v>
      </c>
      <c r="I398" s="133">
        <v>19</v>
      </c>
      <c r="J398" s="133">
        <f t="shared" si="79"/>
        <v>15</v>
      </c>
      <c r="K398" s="133">
        <v>30</v>
      </c>
      <c r="L398" s="133"/>
      <c r="M398" s="137"/>
      <c r="N398" s="138"/>
      <c r="O398" s="135"/>
      <c r="P398" s="139">
        <f t="shared" si="80"/>
        <v>30</v>
      </c>
      <c r="Q398" s="140"/>
      <c r="R398" s="138">
        <f t="shared" si="81"/>
        <v>30</v>
      </c>
      <c r="S398" s="118"/>
      <c r="T398" s="118"/>
      <c r="U398" s="118">
        <v>54</v>
      </c>
      <c r="V398" s="119"/>
      <c r="W398" s="120"/>
    </row>
    <row r="399" spans="1:23" s="121" customFormat="1">
      <c r="A399" s="131"/>
      <c r="B399" s="132" t="s">
        <v>393</v>
      </c>
      <c r="C399" s="133">
        <v>1</v>
      </c>
      <c r="D399" s="134" t="s">
        <v>413</v>
      </c>
      <c r="E399" s="135" t="s">
        <v>208</v>
      </c>
      <c r="F399" s="133">
        <v>2</v>
      </c>
      <c r="G399" s="136" t="s">
        <v>76</v>
      </c>
      <c r="H399" s="133">
        <v>5</v>
      </c>
      <c r="I399" s="133">
        <v>19</v>
      </c>
      <c r="J399" s="133">
        <f t="shared" si="79"/>
        <v>15</v>
      </c>
      <c r="K399" s="133">
        <v>30</v>
      </c>
      <c r="L399" s="133"/>
      <c r="M399" s="137"/>
      <c r="N399" s="138"/>
      <c r="O399" s="135"/>
      <c r="P399" s="139">
        <f t="shared" si="80"/>
        <v>30</v>
      </c>
      <c r="Q399" s="140"/>
      <c r="R399" s="138">
        <f t="shared" si="81"/>
        <v>30</v>
      </c>
      <c r="S399" s="118"/>
      <c r="T399" s="118"/>
      <c r="U399" s="118">
        <v>54</v>
      </c>
      <c r="V399" s="119"/>
      <c r="W399" s="120"/>
    </row>
    <row r="400" spans="1:23" s="121" customFormat="1">
      <c r="A400" s="131"/>
      <c r="B400" s="132" t="s">
        <v>394</v>
      </c>
      <c r="C400" s="133">
        <v>1</v>
      </c>
      <c r="D400" s="134" t="s">
        <v>413</v>
      </c>
      <c r="E400" s="135" t="s">
        <v>208</v>
      </c>
      <c r="F400" s="133">
        <v>2</v>
      </c>
      <c r="G400" s="136" t="s">
        <v>79</v>
      </c>
      <c r="H400" s="133">
        <v>5</v>
      </c>
      <c r="I400" s="133">
        <v>19</v>
      </c>
      <c r="J400" s="133">
        <f t="shared" si="79"/>
        <v>15</v>
      </c>
      <c r="K400" s="133">
        <v>30</v>
      </c>
      <c r="L400" s="133"/>
      <c r="M400" s="137"/>
      <c r="N400" s="138"/>
      <c r="O400" s="135"/>
      <c r="P400" s="139">
        <f t="shared" si="80"/>
        <v>30</v>
      </c>
      <c r="Q400" s="140"/>
      <c r="R400" s="138">
        <f t="shared" si="81"/>
        <v>30</v>
      </c>
      <c r="S400" s="118"/>
      <c r="T400" s="118"/>
      <c r="U400" s="118">
        <v>54</v>
      </c>
      <c r="V400" s="119"/>
      <c r="W400" s="120"/>
    </row>
    <row r="401" spans="1:50" s="121" customFormat="1">
      <c r="A401" s="131"/>
      <c r="B401" s="132" t="s">
        <v>395</v>
      </c>
      <c r="C401" s="133">
        <v>1</v>
      </c>
      <c r="D401" s="134" t="s">
        <v>417</v>
      </c>
      <c r="E401" s="135" t="s">
        <v>208</v>
      </c>
      <c r="F401" s="133">
        <v>7</v>
      </c>
      <c r="G401" s="136" t="s">
        <v>416</v>
      </c>
      <c r="H401" s="133">
        <v>5</v>
      </c>
      <c r="I401" s="133">
        <v>19</v>
      </c>
      <c r="J401" s="133">
        <f t="shared" si="79"/>
        <v>15</v>
      </c>
      <c r="K401" s="133">
        <v>30</v>
      </c>
      <c r="L401" s="133"/>
      <c r="M401" s="137"/>
      <c r="N401" s="138"/>
      <c r="O401" s="135"/>
      <c r="P401" s="139">
        <f t="shared" si="80"/>
        <v>30</v>
      </c>
      <c r="Q401" s="140"/>
      <c r="R401" s="138">
        <f t="shared" si="81"/>
        <v>30</v>
      </c>
      <c r="S401" s="118"/>
      <c r="T401" s="118"/>
      <c r="U401" s="118">
        <v>54</v>
      </c>
      <c r="V401" s="119"/>
      <c r="W401" s="120"/>
    </row>
    <row r="402" spans="1:50" s="121" customFormat="1">
      <c r="A402" s="131"/>
      <c r="B402" s="132" t="s">
        <v>396</v>
      </c>
      <c r="C402" s="133">
        <v>1</v>
      </c>
      <c r="D402" s="134" t="s">
        <v>417</v>
      </c>
      <c r="E402" s="135" t="s">
        <v>208</v>
      </c>
      <c r="F402" s="133">
        <v>7</v>
      </c>
      <c r="G402" s="136" t="s">
        <v>308</v>
      </c>
      <c r="H402" s="133">
        <v>5</v>
      </c>
      <c r="I402" s="133">
        <v>19</v>
      </c>
      <c r="J402" s="133">
        <f t="shared" si="79"/>
        <v>15</v>
      </c>
      <c r="K402" s="133">
        <v>30</v>
      </c>
      <c r="L402" s="133"/>
      <c r="M402" s="137"/>
      <c r="N402" s="138"/>
      <c r="O402" s="135"/>
      <c r="P402" s="139">
        <f t="shared" si="80"/>
        <v>30</v>
      </c>
      <c r="Q402" s="140"/>
      <c r="R402" s="138">
        <f t="shared" si="81"/>
        <v>30</v>
      </c>
      <c r="S402" s="118"/>
      <c r="T402" s="118"/>
      <c r="U402" s="118">
        <v>54</v>
      </c>
      <c r="V402" s="119"/>
      <c r="W402" s="120"/>
    </row>
    <row r="403" spans="1:50" s="121" customFormat="1">
      <c r="A403" s="131"/>
      <c r="B403" s="132" t="s">
        <v>397</v>
      </c>
      <c r="C403" s="133">
        <v>1</v>
      </c>
      <c r="D403" s="134" t="s">
        <v>413</v>
      </c>
      <c r="E403" s="135" t="s">
        <v>208</v>
      </c>
      <c r="F403" s="133">
        <v>5</v>
      </c>
      <c r="G403" s="136" t="s">
        <v>101</v>
      </c>
      <c r="H403" s="133">
        <v>5</v>
      </c>
      <c r="I403" s="133">
        <v>19</v>
      </c>
      <c r="J403" s="133">
        <f t="shared" si="79"/>
        <v>15</v>
      </c>
      <c r="K403" s="133">
        <v>30</v>
      </c>
      <c r="L403" s="133"/>
      <c r="M403" s="137"/>
      <c r="N403" s="138"/>
      <c r="O403" s="135"/>
      <c r="P403" s="139">
        <f t="shared" si="80"/>
        <v>30</v>
      </c>
      <c r="Q403" s="140"/>
      <c r="R403" s="138">
        <f t="shared" si="81"/>
        <v>30</v>
      </c>
      <c r="S403" s="118"/>
      <c r="T403" s="118"/>
      <c r="U403" s="118">
        <v>54</v>
      </c>
      <c r="V403" s="119"/>
      <c r="W403" s="120"/>
    </row>
    <row r="404" spans="1:50" s="121" customFormat="1">
      <c r="A404" s="131"/>
      <c r="B404" s="132" t="s">
        <v>398</v>
      </c>
      <c r="C404" s="133">
        <v>1</v>
      </c>
      <c r="D404" s="134" t="s">
        <v>413</v>
      </c>
      <c r="E404" s="135" t="s">
        <v>208</v>
      </c>
      <c r="F404" s="133">
        <v>4</v>
      </c>
      <c r="G404" s="136" t="s">
        <v>101</v>
      </c>
      <c r="H404" s="133">
        <v>5</v>
      </c>
      <c r="I404" s="133">
        <v>19</v>
      </c>
      <c r="J404" s="133">
        <f t="shared" si="79"/>
        <v>15</v>
      </c>
      <c r="K404" s="133">
        <v>30</v>
      </c>
      <c r="L404" s="133"/>
      <c r="M404" s="137"/>
      <c r="N404" s="138"/>
      <c r="O404" s="135"/>
      <c r="P404" s="139">
        <f t="shared" si="80"/>
        <v>30</v>
      </c>
      <c r="Q404" s="140"/>
      <c r="R404" s="138">
        <f t="shared" si="81"/>
        <v>30</v>
      </c>
      <c r="S404" s="118"/>
      <c r="T404" s="118"/>
      <c r="U404" s="118">
        <v>54</v>
      </c>
      <c r="V404" s="119"/>
      <c r="W404" s="120"/>
    </row>
    <row r="405" spans="1:50" s="115" customFormat="1">
      <c r="A405" s="108"/>
      <c r="B405" s="109" t="s">
        <v>349</v>
      </c>
      <c r="C405" s="110">
        <v>1</v>
      </c>
      <c r="D405" s="111" t="s">
        <v>429</v>
      </c>
      <c r="E405" s="115" t="s">
        <v>222</v>
      </c>
      <c r="F405" s="110">
        <v>5</v>
      </c>
      <c r="G405" s="112" t="s">
        <v>82</v>
      </c>
      <c r="H405" s="110">
        <v>5</v>
      </c>
      <c r="I405" s="110">
        <v>19</v>
      </c>
      <c r="J405" s="110">
        <f t="shared" ref="J405:J420" si="82">I405-H405+1</f>
        <v>15</v>
      </c>
      <c r="K405" s="110">
        <v>45</v>
      </c>
      <c r="L405" s="110"/>
      <c r="M405" s="113"/>
      <c r="N405" s="114"/>
      <c r="P405" s="116">
        <f t="shared" ref="P405:P420" si="83">IF(J405=0,0,K405)</f>
        <v>45</v>
      </c>
      <c r="Q405" s="117"/>
      <c r="R405" s="114">
        <f t="shared" ref="R405:R420" si="84">O405+P405+Q405</f>
        <v>45</v>
      </c>
      <c r="S405" s="118"/>
      <c r="T405" s="118"/>
      <c r="U405" s="118">
        <v>54</v>
      </c>
      <c r="V405" s="119"/>
      <c r="W405" s="120"/>
      <c r="X405" s="121"/>
      <c r="Y405" s="121"/>
      <c r="Z405" s="121"/>
      <c r="AA405" s="121"/>
      <c r="AB405" s="121"/>
      <c r="AC405" s="121"/>
      <c r="AD405" s="121"/>
      <c r="AE405" s="121"/>
      <c r="AF405" s="121"/>
      <c r="AG405" s="121"/>
      <c r="AH405" s="121"/>
      <c r="AI405" s="121"/>
      <c r="AJ405" s="121"/>
      <c r="AK405" s="121"/>
      <c r="AL405" s="121"/>
      <c r="AM405" s="121"/>
      <c r="AN405" s="121"/>
      <c r="AO405" s="121"/>
      <c r="AP405" s="121"/>
      <c r="AQ405" s="121"/>
      <c r="AR405" s="121"/>
      <c r="AS405" s="121"/>
      <c r="AT405" s="121"/>
      <c r="AU405" s="121"/>
      <c r="AV405" s="121"/>
      <c r="AW405" s="121"/>
      <c r="AX405" s="121"/>
    </row>
    <row r="406" spans="1:50" s="115" customFormat="1">
      <c r="A406" s="108"/>
      <c r="B406" s="109" t="s">
        <v>384</v>
      </c>
      <c r="C406" s="110">
        <v>1</v>
      </c>
      <c r="D406" s="111" t="s">
        <v>429</v>
      </c>
      <c r="E406" s="115" t="s">
        <v>222</v>
      </c>
      <c r="F406" s="110">
        <v>5</v>
      </c>
      <c r="G406" s="112" t="s">
        <v>74</v>
      </c>
      <c r="H406" s="110">
        <v>5</v>
      </c>
      <c r="I406" s="110">
        <v>19</v>
      </c>
      <c r="J406" s="110">
        <f t="shared" si="82"/>
        <v>15</v>
      </c>
      <c r="K406" s="110">
        <v>45</v>
      </c>
      <c r="L406" s="110"/>
      <c r="M406" s="113"/>
      <c r="N406" s="114"/>
      <c r="P406" s="116">
        <f t="shared" si="83"/>
        <v>45</v>
      </c>
      <c r="Q406" s="117"/>
      <c r="R406" s="114">
        <f t="shared" si="84"/>
        <v>45</v>
      </c>
      <c r="S406" s="118"/>
      <c r="T406" s="118"/>
      <c r="U406" s="118">
        <v>54</v>
      </c>
      <c r="V406" s="119"/>
      <c r="W406" s="120"/>
      <c r="X406" s="121"/>
      <c r="Y406" s="121"/>
      <c r="Z406" s="121"/>
      <c r="AA406" s="121"/>
      <c r="AB406" s="121"/>
      <c r="AC406" s="121"/>
      <c r="AD406" s="121"/>
      <c r="AE406" s="121"/>
      <c r="AF406" s="121"/>
      <c r="AG406" s="121"/>
      <c r="AH406" s="121"/>
      <c r="AI406" s="121"/>
      <c r="AJ406" s="121"/>
      <c r="AK406" s="121"/>
      <c r="AL406" s="121"/>
      <c r="AM406" s="121"/>
      <c r="AN406" s="121"/>
      <c r="AO406" s="121"/>
      <c r="AP406" s="121"/>
      <c r="AQ406" s="121"/>
      <c r="AR406" s="121"/>
      <c r="AS406" s="121"/>
      <c r="AT406" s="121"/>
      <c r="AU406" s="121"/>
      <c r="AV406" s="121"/>
      <c r="AW406" s="121"/>
      <c r="AX406" s="121"/>
    </row>
    <row r="407" spans="1:50" s="115" customFormat="1">
      <c r="A407" s="108"/>
      <c r="B407" s="109" t="s">
        <v>386</v>
      </c>
      <c r="C407" s="110">
        <v>1</v>
      </c>
      <c r="D407" s="111" t="s">
        <v>277</v>
      </c>
      <c r="E407" s="115" t="s">
        <v>222</v>
      </c>
      <c r="F407" s="110">
        <v>3</v>
      </c>
      <c r="G407" s="112" t="s">
        <v>74</v>
      </c>
      <c r="H407" s="110">
        <v>5</v>
      </c>
      <c r="I407" s="110">
        <v>19</v>
      </c>
      <c r="J407" s="110">
        <f t="shared" si="82"/>
        <v>15</v>
      </c>
      <c r="K407" s="110">
        <v>45</v>
      </c>
      <c r="L407" s="110"/>
      <c r="M407" s="113"/>
      <c r="N407" s="114"/>
      <c r="P407" s="116">
        <f t="shared" si="83"/>
        <v>45</v>
      </c>
      <c r="Q407" s="117"/>
      <c r="R407" s="114">
        <f t="shared" si="84"/>
        <v>45</v>
      </c>
      <c r="S407" s="118"/>
      <c r="T407" s="118"/>
      <c r="U407" s="118">
        <v>54</v>
      </c>
      <c r="V407" s="119"/>
      <c r="W407" s="120"/>
      <c r="X407" s="121"/>
      <c r="Y407" s="121"/>
      <c r="Z407" s="121"/>
      <c r="AA407" s="121"/>
      <c r="AB407" s="121"/>
      <c r="AC407" s="121"/>
      <c r="AD407" s="121"/>
      <c r="AE407" s="121"/>
      <c r="AF407" s="121"/>
      <c r="AG407" s="121"/>
      <c r="AH407" s="121"/>
      <c r="AI407" s="121"/>
      <c r="AJ407" s="121"/>
      <c r="AK407" s="121"/>
      <c r="AL407" s="121"/>
      <c r="AM407" s="121"/>
      <c r="AN407" s="121"/>
      <c r="AO407" s="121"/>
      <c r="AP407" s="121"/>
      <c r="AQ407" s="121"/>
      <c r="AR407" s="121"/>
      <c r="AS407" s="121"/>
      <c r="AT407" s="121"/>
      <c r="AU407" s="121"/>
      <c r="AV407" s="121"/>
      <c r="AW407" s="121"/>
      <c r="AX407" s="121"/>
    </row>
    <row r="408" spans="1:50" s="115" customFormat="1">
      <c r="A408" s="108"/>
      <c r="B408" s="109" t="s">
        <v>385</v>
      </c>
      <c r="C408" s="110">
        <v>1</v>
      </c>
      <c r="D408" s="111" t="s">
        <v>277</v>
      </c>
      <c r="E408" s="115" t="s">
        <v>222</v>
      </c>
      <c r="F408" s="110">
        <v>3</v>
      </c>
      <c r="G408" s="112" t="s">
        <v>82</v>
      </c>
      <c r="H408" s="110">
        <v>5</v>
      </c>
      <c r="I408" s="110">
        <v>19</v>
      </c>
      <c r="J408" s="110">
        <f t="shared" si="82"/>
        <v>15</v>
      </c>
      <c r="K408" s="110">
        <v>45</v>
      </c>
      <c r="L408" s="110"/>
      <c r="M408" s="113"/>
      <c r="N408" s="114"/>
      <c r="P408" s="116">
        <f t="shared" si="83"/>
        <v>45</v>
      </c>
      <c r="Q408" s="117"/>
      <c r="R408" s="114">
        <f t="shared" si="84"/>
        <v>45</v>
      </c>
      <c r="S408" s="118"/>
      <c r="T408" s="118"/>
      <c r="U408" s="118">
        <v>54</v>
      </c>
      <c r="V408" s="119"/>
      <c r="W408" s="120"/>
      <c r="X408" s="121"/>
      <c r="Y408" s="121"/>
      <c r="Z408" s="121"/>
      <c r="AA408" s="121"/>
      <c r="AB408" s="121"/>
      <c r="AC408" s="121"/>
      <c r="AD408" s="121"/>
      <c r="AE408" s="121"/>
      <c r="AF408" s="121"/>
      <c r="AG408" s="121"/>
      <c r="AH408" s="121"/>
      <c r="AI408" s="121"/>
      <c r="AJ408" s="121"/>
      <c r="AK408" s="121"/>
      <c r="AL408" s="121"/>
      <c r="AM408" s="121"/>
      <c r="AN408" s="121"/>
      <c r="AO408" s="121"/>
      <c r="AP408" s="121"/>
      <c r="AQ408" s="121"/>
      <c r="AR408" s="121"/>
      <c r="AS408" s="121"/>
      <c r="AT408" s="121"/>
      <c r="AU408" s="121"/>
      <c r="AV408" s="121"/>
      <c r="AW408" s="121"/>
      <c r="AX408" s="121"/>
    </row>
    <row r="409" spans="1:50" s="135" customFormat="1">
      <c r="A409" s="131"/>
      <c r="B409" s="132" t="s">
        <v>387</v>
      </c>
      <c r="C409" s="133">
        <v>1</v>
      </c>
      <c r="D409" s="134" t="s">
        <v>429</v>
      </c>
      <c r="E409" s="135" t="s">
        <v>222</v>
      </c>
      <c r="F409" s="133">
        <v>4</v>
      </c>
      <c r="G409" s="136" t="s">
        <v>82</v>
      </c>
      <c r="H409" s="133">
        <v>5</v>
      </c>
      <c r="I409" s="133">
        <v>19</v>
      </c>
      <c r="J409" s="133">
        <f t="shared" si="82"/>
        <v>15</v>
      </c>
      <c r="K409" s="133">
        <v>45</v>
      </c>
      <c r="L409" s="133"/>
      <c r="M409" s="137"/>
      <c r="N409" s="138"/>
      <c r="P409" s="139">
        <f t="shared" si="83"/>
        <v>45</v>
      </c>
      <c r="Q409" s="140"/>
      <c r="R409" s="138">
        <f t="shared" si="84"/>
        <v>45</v>
      </c>
      <c r="S409" s="139"/>
      <c r="T409" s="139"/>
      <c r="U409" s="139">
        <v>54</v>
      </c>
      <c r="V409" s="222"/>
      <c r="W409" s="223"/>
    </row>
    <row r="410" spans="1:50" s="135" customFormat="1">
      <c r="A410" s="131"/>
      <c r="B410" s="132" t="s">
        <v>388</v>
      </c>
      <c r="C410" s="133">
        <v>1</v>
      </c>
      <c r="D410" s="134" t="s">
        <v>429</v>
      </c>
      <c r="E410" s="135" t="s">
        <v>222</v>
      </c>
      <c r="F410" s="133">
        <v>4</v>
      </c>
      <c r="G410" s="136" t="s">
        <v>74</v>
      </c>
      <c r="H410" s="133">
        <v>5</v>
      </c>
      <c r="I410" s="133">
        <v>19</v>
      </c>
      <c r="J410" s="133">
        <f t="shared" si="82"/>
        <v>15</v>
      </c>
      <c r="K410" s="133">
        <v>45</v>
      </c>
      <c r="L410" s="133"/>
      <c r="M410" s="137"/>
      <c r="N410" s="138"/>
      <c r="P410" s="139">
        <f t="shared" si="83"/>
        <v>45</v>
      </c>
      <c r="Q410" s="140"/>
      <c r="R410" s="138">
        <f t="shared" si="84"/>
        <v>45</v>
      </c>
      <c r="S410" s="139"/>
      <c r="T410" s="139"/>
      <c r="U410" s="139">
        <v>54</v>
      </c>
      <c r="V410" s="222"/>
      <c r="W410" s="223"/>
    </row>
    <row r="411" spans="1:50" s="135" customFormat="1">
      <c r="A411" s="131"/>
      <c r="B411" s="132" t="s">
        <v>389</v>
      </c>
      <c r="C411" s="133">
        <v>1</v>
      </c>
      <c r="D411" s="134" t="s">
        <v>429</v>
      </c>
      <c r="E411" s="135" t="s">
        <v>222</v>
      </c>
      <c r="F411" s="133">
        <v>6</v>
      </c>
      <c r="G411" s="136" t="s">
        <v>82</v>
      </c>
      <c r="H411" s="133">
        <v>5</v>
      </c>
      <c r="I411" s="133">
        <v>19</v>
      </c>
      <c r="J411" s="133">
        <f t="shared" si="82"/>
        <v>15</v>
      </c>
      <c r="K411" s="133">
        <v>45</v>
      </c>
      <c r="L411" s="133"/>
      <c r="M411" s="137"/>
      <c r="N411" s="138"/>
      <c r="P411" s="139">
        <f t="shared" si="83"/>
        <v>45</v>
      </c>
      <c r="Q411" s="140"/>
      <c r="R411" s="138">
        <f t="shared" si="84"/>
        <v>45</v>
      </c>
      <c r="S411" s="139"/>
      <c r="T411" s="139"/>
      <c r="U411" s="139">
        <v>54</v>
      </c>
      <c r="V411" s="222"/>
      <c r="W411" s="223"/>
    </row>
    <row r="412" spans="1:50" s="135" customFormat="1">
      <c r="A412" s="131"/>
      <c r="B412" s="132" t="s">
        <v>390</v>
      </c>
      <c r="C412" s="133">
        <v>1</v>
      </c>
      <c r="D412" s="134" t="s">
        <v>429</v>
      </c>
      <c r="E412" s="135" t="s">
        <v>222</v>
      </c>
      <c r="F412" s="133">
        <v>6</v>
      </c>
      <c r="G412" s="136" t="s">
        <v>74</v>
      </c>
      <c r="H412" s="133">
        <v>5</v>
      </c>
      <c r="I412" s="133">
        <v>19</v>
      </c>
      <c r="J412" s="133">
        <f t="shared" si="82"/>
        <v>15</v>
      </c>
      <c r="K412" s="133">
        <v>45</v>
      </c>
      <c r="L412" s="133"/>
      <c r="M412" s="137"/>
      <c r="N412" s="138"/>
      <c r="P412" s="139">
        <f t="shared" si="83"/>
        <v>45</v>
      </c>
      <c r="Q412" s="140"/>
      <c r="R412" s="138">
        <f t="shared" si="84"/>
        <v>45</v>
      </c>
      <c r="S412" s="139"/>
      <c r="T412" s="139"/>
      <c r="U412" s="139">
        <v>54</v>
      </c>
      <c r="V412" s="222"/>
      <c r="W412" s="223"/>
    </row>
    <row r="413" spans="1:50" s="135" customFormat="1">
      <c r="A413" s="131"/>
      <c r="B413" s="132" t="s">
        <v>391</v>
      </c>
      <c r="C413" s="133">
        <v>1</v>
      </c>
      <c r="D413" s="134" t="s">
        <v>414</v>
      </c>
      <c r="E413" s="135" t="s">
        <v>222</v>
      </c>
      <c r="F413" s="133">
        <v>7</v>
      </c>
      <c r="G413" s="136" t="s">
        <v>82</v>
      </c>
      <c r="H413" s="133">
        <v>5</v>
      </c>
      <c r="I413" s="133">
        <v>19</v>
      </c>
      <c r="J413" s="133">
        <f t="shared" si="82"/>
        <v>15</v>
      </c>
      <c r="K413" s="133">
        <v>45</v>
      </c>
      <c r="L413" s="133"/>
      <c r="M413" s="137"/>
      <c r="N413" s="138"/>
      <c r="P413" s="139">
        <f t="shared" si="83"/>
        <v>45</v>
      </c>
      <c r="Q413" s="140"/>
      <c r="R413" s="138">
        <f t="shared" si="84"/>
        <v>45</v>
      </c>
      <c r="S413" s="139"/>
      <c r="T413" s="139"/>
      <c r="U413" s="139">
        <v>54</v>
      </c>
      <c r="V413" s="222"/>
      <c r="W413" s="223"/>
    </row>
    <row r="414" spans="1:50" s="135" customFormat="1">
      <c r="A414" s="131"/>
      <c r="B414" s="132" t="s">
        <v>392</v>
      </c>
      <c r="C414" s="133">
        <v>1</v>
      </c>
      <c r="D414" s="134" t="s">
        <v>414</v>
      </c>
      <c r="E414" s="135" t="s">
        <v>222</v>
      </c>
      <c r="F414" s="133">
        <v>7</v>
      </c>
      <c r="G414" s="136" t="s">
        <v>74</v>
      </c>
      <c r="H414" s="133">
        <v>5</v>
      </c>
      <c r="I414" s="133">
        <v>19</v>
      </c>
      <c r="J414" s="133">
        <f t="shared" si="82"/>
        <v>15</v>
      </c>
      <c r="K414" s="133">
        <v>45</v>
      </c>
      <c r="L414" s="133"/>
      <c r="M414" s="137"/>
      <c r="N414" s="138"/>
      <c r="P414" s="139">
        <f t="shared" si="83"/>
        <v>45</v>
      </c>
      <c r="Q414" s="140"/>
      <c r="R414" s="138">
        <f t="shared" si="84"/>
        <v>45</v>
      </c>
      <c r="S414" s="139"/>
      <c r="T414" s="139"/>
      <c r="U414" s="139">
        <v>54</v>
      </c>
      <c r="V414" s="222"/>
      <c r="W414" s="223"/>
    </row>
    <row r="415" spans="1:50" s="217" customFormat="1">
      <c r="A415" s="214"/>
      <c r="B415" s="89" t="s">
        <v>393</v>
      </c>
      <c r="C415" s="215">
        <v>1</v>
      </c>
      <c r="D415" s="216" t="s">
        <v>303</v>
      </c>
      <c r="E415" s="217" t="s">
        <v>222</v>
      </c>
      <c r="F415" s="215">
        <v>2</v>
      </c>
      <c r="G415" s="87" t="s">
        <v>82</v>
      </c>
      <c r="H415" s="215">
        <v>5</v>
      </c>
      <c r="I415" s="215">
        <v>19</v>
      </c>
      <c r="J415" s="215">
        <f t="shared" si="82"/>
        <v>15</v>
      </c>
      <c r="K415" s="215">
        <v>45</v>
      </c>
      <c r="L415" s="215"/>
      <c r="M415" s="218"/>
      <c r="N415" s="219"/>
      <c r="P415" s="220">
        <f t="shared" si="83"/>
        <v>45</v>
      </c>
      <c r="Q415" s="221"/>
      <c r="R415" s="219">
        <f t="shared" si="84"/>
        <v>45</v>
      </c>
      <c r="S415" s="15"/>
      <c r="T415" s="15"/>
      <c r="U415" s="15">
        <v>54</v>
      </c>
      <c r="V415" s="202"/>
      <c r="W415" s="203"/>
      <c r="X415" s="14"/>
      <c r="Y415" s="14"/>
      <c r="Z415" s="14"/>
      <c r="AA415" s="14"/>
      <c r="AB415" s="14"/>
      <c r="AC415" s="14"/>
      <c r="AD415" s="14"/>
      <c r="AE415" s="14"/>
      <c r="AF415" s="14"/>
      <c r="AG415" s="14"/>
      <c r="AH415" s="14"/>
      <c r="AI415" s="14"/>
      <c r="AJ415" s="14"/>
      <c r="AK415" s="14"/>
      <c r="AL415" s="14"/>
      <c r="AM415" s="14"/>
      <c r="AN415" s="14"/>
      <c r="AO415" s="14"/>
      <c r="AP415" s="14"/>
      <c r="AQ415" s="14"/>
      <c r="AR415" s="14"/>
      <c r="AS415" s="14"/>
      <c r="AT415" s="14"/>
      <c r="AU415" s="14"/>
      <c r="AV415" s="14"/>
      <c r="AW415" s="14"/>
      <c r="AX415" s="14"/>
    </row>
    <row r="416" spans="1:50" s="217" customFormat="1">
      <c r="A416" s="214"/>
      <c r="B416" s="89" t="s">
        <v>394</v>
      </c>
      <c r="C416" s="215">
        <v>1</v>
      </c>
      <c r="D416" s="216" t="s">
        <v>303</v>
      </c>
      <c r="E416" s="217" t="s">
        <v>222</v>
      </c>
      <c r="F416" s="215">
        <v>2</v>
      </c>
      <c r="G416" s="87" t="s">
        <v>74</v>
      </c>
      <c r="H416" s="215">
        <v>5</v>
      </c>
      <c r="I416" s="215">
        <v>19</v>
      </c>
      <c r="J416" s="215">
        <f t="shared" si="82"/>
        <v>15</v>
      </c>
      <c r="K416" s="215">
        <v>45</v>
      </c>
      <c r="L416" s="215"/>
      <c r="M416" s="218"/>
      <c r="N416" s="219"/>
      <c r="P416" s="220">
        <f t="shared" si="83"/>
        <v>45</v>
      </c>
      <c r="Q416" s="221"/>
      <c r="R416" s="219">
        <f t="shared" si="84"/>
        <v>45</v>
      </c>
      <c r="S416" s="15"/>
      <c r="T416" s="15"/>
      <c r="U416" s="15">
        <v>54</v>
      </c>
      <c r="V416" s="202"/>
      <c r="W416" s="203"/>
      <c r="X416" s="14"/>
      <c r="Y416" s="14"/>
      <c r="Z416" s="14"/>
      <c r="AA416" s="14"/>
      <c r="AB416" s="14"/>
      <c r="AC416" s="14"/>
      <c r="AD416" s="14"/>
      <c r="AE416" s="14"/>
      <c r="AF416" s="14"/>
      <c r="AG416" s="14"/>
      <c r="AH416" s="14"/>
      <c r="AI416" s="14"/>
      <c r="AJ416" s="14"/>
      <c r="AK416" s="14"/>
      <c r="AL416" s="14"/>
      <c r="AM416" s="14"/>
      <c r="AN416" s="14"/>
      <c r="AO416" s="14"/>
      <c r="AP416" s="14"/>
      <c r="AQ416" s="14"/>
      <c r="AR416" s="14"/>
      <c r="AS416" s="14"/>
      <c r="AT416" s="14"/>
      <c r="AU416" s="14"/>
      <c r="AV416" s="14"/>
      <c r="AW416" s="14"/>
      <c r="AX416" s="14"/>
    </row>
    <row r="417" spans="1:50" s="121" customFormat="1">
      <c r="A417" s="123"/>
      <c r="B417" s="124" t="s">
        <v>395</v>
      </c>
      <c r="C417" s="125">
        <v>1</v>
      </c>
      <c r="D417" s="126" t="s">
        <v>307</v>
      </c>
      <c r="E417" s="121" t="s">
        <v>222</v>
      </c>
      <c r="F417" s="125">
        <v>7</v>
      </c>
      <c r="G417" s="127" t="s">
        <v>286</v>
      </c>
      <c r="H417" s="125">
        <v>5</v>
      </c>
      <c r="I417" s="125">
        <v>19</v>
      </c>
      <c r="J417" s="125">
        <f t="shared" si="82"/>
        <v>15</v>
      </c>
      <c r="K417" s="125">
        <v>45</v>
      </c>
      <c r="L417" s="125"/>
      <c r="M417" s="128"/>
      <c r="N417" s="129"/>
      <c r="P417" s="118">
        <f t="shared" si="83"/>
        <v>45</v>
      </c>
      <c r="Q417" s="130"/>
      <c r="R417" s="129">
        <f t="shared" si="84"/>
        <v>45</v>
      </c>
      <c r="S417" s="118"/>
      <c r="T417" s="118"/>
      <c r="U417" s="118">
        <v>54</v>
      </c>
      <c r="V417" s="119"/>
      <c r="W417" s="120"/>
    </row>
    <row r="418" spans="1:50" s="121" customFormat="1">
      <c r="A418" s="123"/>
      <c r="B418" s="124" t="s">
        <v>396</v>
      </c>
      <c r="C418" s="125">
        <v>1</v>
      </c>
      <c r="D418" s="126" t="s">
        <v>307</v>
      </c>
      <c r="E418" s="121" t="s">
        <v>222</v>
      </c>
      <c r="F418" s="125">
        <v>7</v>
      </c>
      <c r="G418" s="127" t="s">
        <v>285</v>
      </c>
      <c r="H418" s="125">
        <v>5</v>
      </c>
      <c r="I418" s="125">
        <v>19</v>
      </c>
      <c r="J418" s="125">
        <f t="shared" si="82"/>
        <v>15</v>
      </c>
      <c r="K418" s="125">
        <v>45</v>
      </c>
      <c r="L418" s="125"/>
      <c r="M418" s="128"/>
      <c r="N418" s="129"/>
      <c r="P418" s="118">
        <f t="shared" si="83"/>
        <v>45</v>
      </c>
      <c r="Q418" s="130"/>
      <c r="R418" s="129">
        <f t="shared" si="84"/>
        <v>45</v>
      </c>
      <c r="S418" s="118"/>
      <c r="T418" s="118"/>
      <c r="U418" s="118">
        <v>54</v>
      </c>
      <c r="V418" s="119"/>
      <c r="W418" s="120"/>
    </row>
    <row r="419" spans="1:50" s="217" customFormat="1">
      <c r="A419" s="214"/>
      <c r="B419" s="89" t="s">
        <v>397</v>
      </c>
      <c r="C419" s="215">
        <v>1</v>
      </c>
      <c r="D419" s="216" t="s">
        <v>415</v>
      </c>
      <c r="E419" s="217" t="s">
        <v>222</v>
      </c>
      <c r="F419" s="215">
        <v>5</v>
      </c>
      <c r="G419" s="87" t="s">
        <v>348</v>
      </c>
      <c r="H419" s="215">
        <v>5</v>
      </c>
      <c r="I419" s="215">
        <v>19</v>
      </c>
      <c r="J419" s="215">
        <f t="shared" si="82"/>
        <v>15</v>
      </c>
      <c r="K419" s="215">
        <v>45</v>
      </c>
      <c r="L419" s="215"/>
      <c r="M419" s="218"/>
      <c r="N419" s="219"/>
      <c r="P419" s="220">
        <f t="shared" si="83"/>
        <v>45</v>
      </c>
      <c r="Q419" s="221"/>
      <c r="R419" s="219">
        <f t="shared" si="84"/>
        <v>45</v>
      </c>
      <c r="S419" s="15"/>
      <c r="T419" s="15"/>
      <c r="U419" s="15">
        <v>54</v>
      </c>
      <c r="V419" s="202"/>
      <c r="W419" s="203"/>
      <c r="X419" s="14"/>
      <c r="Y419" s="14"/>
      <c r="Z419" s="14"/>
      <c r="AA419" s="14"/>
      <c r="AB419" s="14"/>
      <c r="AC419" s="14"/>
      <c r="AD419" s="14"/>
      <c r="AE419" s="14"/>
      <c r="AF419" s="14"/>
      <c r="AG419" s="14"/>
      <c r="AH419" s="14"/>
      <c r="AI419" s="14"/>
      <c r="AJ419" s="14"/>
      <c r="AK419" s="14"/>
      <c r="AL419" s="14"/>
      <c r="AM419" s="14"/>
      <c r="AN419" s="14"/>
      <c r="AO419" s="14"/>
      <c r="AP419" s="14"/>
      <c r="AQ419" s="14"/>
      <c r="AR419" s="14"/>
      <c r="AS419" s="14"/>
      <c r="AT419" s="14"/>
      <c r="AU419" s="14"/>
      <c r="AV419" s="14"/>
      <c r="AW419" s="14"/>
      <c r="AX419" s="14"/>
    </row>
    <row r="420" spans="1:50" s="135" customFormat="1">
      <c r="A420" s="131"/>
      <c r="B420" s="132" t="s">
        <v>398</v>
      </c>
      <c r="C420" s="133">
        <v>1</v>
      </c>
      <c r="D420" s="134" t="s">
        <v>304</v>
      </c>
      <c r="E420" s="135" t="s">
        <v>222</v>
      </c>
      <c r="F420" s="133">
        <v>4</v>
      </c>
      <c r="G420" s="136" t="s">
        <v>348</v>
      </c>
      <c r="H420" s="133">
        <v>5</v>
      </c>
      <c r="I420" s="133">
        <v>19</v>
      </c>
      <c r="J420" s="133">
        <f t="shared" si="82"/>
        <v>15</v>
      </c>
      <c r="K420" s="133">
        <v>45</v>
      </c>
      <c r="L420" s="133"/>
      <c r="M420" s="137"/>
      <c r="N420" s="138"/>
      <c r="P420" s="139">
        <f t="shared" si="83"/>
        <v>45</v>
      </c>
      <c r="Q420" s="140"/>
      <c r="R420" s="138">
        <f t="shared" si="84"/>
        <v>45</v>
      </c>
      <c r="S420" s="139"/>
      <c r="T420" s="139"/>
      <c r="U420" s="139">
        <v>54</v>
      </c>
      <c r="V420" s="222"/>
      <c r="W420" s="223"/>
    </row>
    <row r="421" spans="1:50" s="194" customFormat="1">
      <c r="A421" s="190"/>
      <c r="B421" s="191"/>
      <c r="C421" s="192"/>
      <c r="D421" s="193"/>
      <c r="F421" s="192"/>
      <c r="G421" s="195"/>
      <c r="H421" s="192"/>
      <c r="I421" s="192"/>
      <c r="J421" s="192"/>
      <c r="K421" s="192"/>
      <c r="L421" s="192"/>
      <c r="M421" s="196"/>
      <c r="N421" s="197"/>
      <c r="P421" s="198"/>
      <c r="Q421" s="199"/>
      <c r="R421" s="197"/>
      <c r="S421" s="198"/>
      <c r="T421" s="198"/>
      <c r="U421" s="198"/>
      <c r="V421" s="200"/>
    </row>
  </sheetData>
  <sortState ref="A87:X100">
    <sortCondition ref="F87:F100"/>
  </sortState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14</v>
      </c>
      <c r="B1" s="3" t="s">
        <v>15</v>
      </c>
      <c r="C1" s="4" t="s">
        <v>0</v>
      </c>
      <c r="D1" s="3" t="s">
        <v>16</v>
      </c>
      <c r="E1" s="3" t="s">
        <v>17</v>
      </c>
      <c r="F1" s="3" t="s">
        <v>18</v>
      </c>
      <c r="G1" s="3" t="s">
        <v>19</v>
      </c>
      <c r="H1" s="4" t="s">
        <v>1</v>
      </c>
      <c r="I1" s="3" t="s">
        <v>20</v>
      </c>
      <c r="J1" s="3" t="s">
        <v>21</v>
      </c>
      <c r="K1" s="4" t="s">
        <v>2</v>
      </c>
      <c r="L1" s="3" t="s">
        <v>32</v>
      </c>
      <c r="M1" s="3" t="s">
        <v>33</v>
      </c>
      <c r="N1" s="5" t="s">
        <v>3</v>
      </c>
      <c r="O1" s="5" t="s">
        <v>4</v>
      </c>
      <c r="P1" s="4" t="s">
        <v>31</v>
      </c>
      <c r="Q1" s="3" t="s">
        <v>5</v>
      </c>
      <c r="R1" s="3" t="s">
        <v>6</v>
      </c>
      <c r="S1" s="6" t="s">
        <v>7</v>
      </c>
      <c r="T1" s="53" t="s">
        <v>104</v>
      </c>
      <c r="U1" s="54" t="s">
        <v>105</v>
      </c>
    </row>
    <row r="2" spans="1:21" s="26" customFormat="1" ht="15.95" customHeight="1">
      <c r="A2" s="7" t="s">
        <v>46</v>
      </c>
      <c r="B2" s="8" t="s">
        <v>49</v>
      </c>
      <c r="C2" s="9"/>
      <c r="D2" s="8" t="s">
        <v>12</v>
      </c>
      <c r="E2" s="10" t="s">
        <v>115</v>
      </c>
      <c r="F2" s="11">
        <v>4</v>
      </c>
      <c r="G2" s="11" t="s">
        <v>82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49</v>
      </c>
      <c r="C3" s="9"/>
      <c r="D3" s="17" t="s">
        <v>12</v>
      </c>
      <c r="E3" s="10" t="s">
        <v>127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47</v>
      </c>
      <c r="B4" s="8" t="s">
        <v>49</v>
      </c>
      <c r="C4" s="9"/>
      <c r="D4" s="10" t="s">
        <v>40</v>
      </c>
      <c r="E4" s="10" t="s">
        <v>116</v>
      </c>
      <c r="F4" s="11">
        <v>4</v>
      </c>
      <c r="G4" s="11" t="s">
        <v>74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49</v>
      </c>
      <c r="C5" s="9"/>
      <c r="D5" s="8" t="s">
        <v>26</v>
      </c>
      <c r="E5" s="7" t="s">
        <v>118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84</v>
      </c>
      <c r="B6" s="8" t="s">
        <v>49</v>
      </c>
      <c r="C6" s="9"/>
      <c r="D6" s="8" t="s">
        <v>24</v>
      </c>
      <c r="E6" s="7" t="s">
        <v>42</v>
      </c>
      <c r="F6" s="18">
        <v>5</v>
      </c>
      <c r="G6" s="11" t="s">
        <v>72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49</v>
      </c>
      <c r="C7" s="9">
        <v>1</v>
      </c>
      <c r="D7" s="8" t="s">
        <v>37</v>
      </c>
      <c r="E7" s="7" t="s">
        <v>13</v>
      </c>
      <c r="F7" s="11" t="s">
        <v>76</v>
      </c>
      <c r="G7" s="11" t="s">
        <v>35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49</v>
      </c>
      <c r="C8" s="9">
        <v>2</v>
      </c>
      <c r="D8" s="8" t="s">
        <v>37</v>
      </c>
      <c r="E8" s="7" t="s">
        <v>13</v>
      </c>
      <c r="F8" s="11" t="s">
        <v>76</v>
      </c>
      <c r="G8" s="11" t="s">
        <v>36</v>
      </c>
      <c r="H8" s="9"/>
      <c r="I8" s="9">
        <v>1</v>
      </c>
      <c r="J8" s="9">
        <v>6</v>
      </c>
      <c r="K8" s="9">
        <f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84</v>
      </c>
      <c r="B9" s="8" t="s">
        <v>49</v>
      </c>
      <c r="C9" s="9"/>
      <c r="D9" s="8" t="s">
        <v>80</v>
      </c>
      <c r="E9" s="14" t="s">
        <v>109</v>
      </c>
      <c r="F9" s="11">
        <v>6</v>
      </c>
      <c r="G9" s="11" t="s">
        <v>71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84</v>
      </c>
      <c r="B10" s="8" t="s">
        <v>49</v>
      </c>
      <c r="C10" s="9"/>
      <c r="D10" s="8" t="s">
        <v>39</v>
      </c>
      <c r="E10" s="14" t="s">
        <v>83</v>
      </c>
      <c r="F10" s="11">
        <v>6</v>
      </c>
      <c r="G10" s="11" t="s">
        <v>72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84</v>
      </c>
      <c r="B11" s="8" t="s">
        <v>49</v>
      </c>
      <c r="C11" s="9"/>
      <c r="D11" s="8" t="s">
        <v>45</v>
      </c>
      <c r="E11" s="14" t="s">
        <v>110</v>
      </c>
      <c r="F11" s="11">
        <v>5</v>
      </c>
      <c r="G11" s="11" t="s">
        <v>71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>M11/6</f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106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14</v>
      </c>
      <c r="B14" s="3" t="s">
        <v>15</v>
      </c>
      <c r="C14" s="4" t="s">
        <v>0</v>
      </c>
      <c r="D14" s="3" t="s">
        <v>16</v>
      </c>
      <c r="E14" s="3" t="s">
        <v>17</v>
      </c>
      <c r="F14" s="3" t="s">
        <v>18</v>
      </c>
      <c r="G14" s="3" t="s">
        <v>19</v>
      </c>
      <c r="H14" s="4" t="s">
        <v>1</v>
      </c>
      <c r="I14" s="3" t="s">
        <v>20</v>
      </c>
      <c r="J14" s="3" t="s">
        <v>21</v>
      </c>
      <c r="K14" s="4" t="s">
        <v>2</v>
      </c>
      <c r="L14" s="3" t="s">
        <v>32</v>
      </c>
      <c r="M14" s="3" t="s">
        <v>33</v>
      </c>
      <c r="N14" s="5" t="s">
        <v>3</v>
      </c>
      <c r="O14" s="5" t="s">
        <v>4</v>
      </c>
      <c r="P14" s="4" t="s">
        <v>31</v>
      </c>
      <c r="Q14" s="3" t="s">
        <v>5</v>
      </c>
      <c r="R14" s="3" t="s">
        <v>6</v>
      </c>
      <c r="S14" s="6" t="s">
        <v>7</v>
      </c>
      <c r="T14" s="53" t="s">
        <v>104</v>
      </c>
      <c r="U14" s="54" t="s">
        <v>105</v>
      </c>
    </row>
    <row r="15" spans="1:21" s="27" customFormat="1">
      <c r="A15" s="7" t="s">
        <v>46</v>
      </c>
      <c r="B15" s="8" t="s">
        <v>50</v>
      </c>
      <c r="C15" s="9"/>
      <c r="D15" s="10" t="s">
        <v>12</v>
      </c>
      <c r="E15" s="10" t="s">
        <v>115</v>
      </c>
      <c r="F15" s="11">
        <v>2</v>
      </c>
      <c r="G15" s="11" t="s">
        <v>82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24" si="5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47</v>
      </c>
      <c r="B16" s="8" t="s">
        <v>50</v>
      </c>
      <c r="C16" s="9"/>
      <c r="D16" s="10" t="s">
        <v>23</v>
      </c>
      <c r="E16" s="10" t="s">
        <v>116</v>
      </c>
      <c r="F16" s="11">
        <v>2</v>
      </c>
      <c r="G16" s="11" t="s">
        <v>74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6">L16/K16</f>
        <v>3</v>
      </c>
      <c r="O16" s="13">
        <f t="shared" si="5"/>
        <v>0</v>
      </c>
      <c r="P16" s="14"/>
      <c r="Q16" s="15">
        <f t="shared" ref="Q16:Q24" si="7">IF(K16=0,0,L16)</f>
        <v>45</v>
      </c>
      <c r="R16" s="16">
        <f t="shared" ref="R16:R24" si="8">IF(K16=0,0,M16/1.5)</f>
        <v>0</v>
      </c>
      <c r="S16" s="15">
        <f t="shared" ref="S16:S24" si="9">P16+Q16+R16</f>
        <v>45</v>
      </c>
    </row>
    <row r="17" spans="1:21" s="27" customFormat="1">
      <c r="A17" s="7"/>
      <c r="B17" s="8" t="s">
        <v>50</v>
      </c>
      <c r="C17" s="9"/>
      <c r="D17" s="8" t="s">
        <v>12</v>
      </c>
      <c r="E17" s="10" t="s">
        <v>127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6"/>
        <v>1</v>
      </c>
      <c r="O17" s="13">
        <f t="shared" si="5"/>
        <v>0</v>
      </c>
      <c r="P17" s="14"/>
      <c r="Q17" s="15">
        <f t="shared" si="7"/>
        <v>15</v>
      </c>
      <c r="R17" s="16">
        <f t="shared" si="8"/>
        <v>0</v>
      </c>
      <c r="S17" s="15">
        <f t="shared" si="9"/>
        <v>15</v>
      </c>
    </row>
    <row r="18" spans="1:21" s="27" customFormat="1">
      <c r="A18" s="7"/>
      <c r="B18" s="8" t="s">
        <v>50</v>
      </c>
      <c r="C18" s="9"/>
      <c r="D18" s="8" t="s">
        <v>26</v>
      </c>
      <c r="E18" s="7" t="s">
        <v>118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6"/>
        <v>1</v>
      </c>
      <c r="O18" s="13">
        <f t="shared" si="5"/>
        <v>0</v>
      </c>
      <c r="P18" s="14"/>
      <c r="Q18" s="15">
        <f t="shared" si="7"/>
        <v>15</v>
      </c>
      <c r="R18" s="16">
        <f t="shared" si="8"/>
        <v>0</v>
      </c>
      <c r="S18" s="15">
        <f t="shared" si="9"/>
        <v>15</v>
      </c>
    </row>
    <row r="19" spans="1:21" s="27" customFormat="1">
      <c r="A19" s="7" t="s">
        <v>84</v>
      </c>
      <c r="B19" s="8" t="s">
        <v>50</v>
      </c>
      <c r="C19" s="9"/>
      <c r="D19" s="8" t="s">
        <v>24</v>
      </c>
      <c r="E19" s="7" t="s">
        <v>42</v>
      </c>
      <c r="F19" s="18">
        <v>3</v>
      </c>
      <c r="G19" s="11" t="s">
        <v>72</v>
      </c>
      <c r="H19" s="9"/>
      <c r="I19" s="9">
        <v>1</v>
      </c>
      <c r="J19" s="9">
        <v>15</v>
      </c>
      <c r="K19" s="9">
        <f t="shared" ref="K19:K24" si="10">J19-I19+1</f>
        <v>15</v>
      </c>
      <c r="L19" s="9">
        <v>30</v>
      </c>
      <c r="M19" s="9"/>
      <c r="N19" s="12">
        <f t="shared" si="6"/>
        <v>2</v>
      </c>
      <c r="O19" s="13">
        <f t="shared" si="5"/>
        <v>0</v>
      </c>
      <c r="P19" s="14"/>
      <c r="Q19" s="15">
        <f t="shared" si="7"/>
        <v>30</v>
      </c>
      <c r="R19" s="16">
        <f t="shared" si="8"/>
        <v>0</v>
      </c>
      <c r="S19" s="15">
        <f t="shared" si="9"/>
        <v>30</v>
      </c>
    </row>
    <row r="20" spans="1:21" s="27" customFormat="1">
      <c r="A20" s="7" t="s">
        <v>8</v>
      </c>
      <c r="B20" s="8" t="s">
        <v>50</v>
      </c>
      <c r="C20" s="9">
        <v>1</v>
      </c>
      <c r="D20" s="8" t="s">
        <v>25</v>
      </c>
      <c r="E20" s="7" t="s">
        <v>13</v>
      </c>
      <c r="F20" s="11" t="s">
        <v>79</v>
      </c>
      <c r="G20" s="11" t="s">
        <v>35</v>
      </c>
      <c r="H20" s="9">
        <v>1</v>
      </c>
      <c r="I20" s="9">
        <v>1</v>
      </c>
      <c r="J20" s="9">
        <v>6</v>
      </c>
      <c r="K20" s="9">
        <f t="shared" si="10"/>
        <v>6</v>
      </c>
      <c r="L20" s="9"/>
      <c r="M20" s="9">
        <v>60</v>
      </c>
      <c r="N20" s="12">
        <f t="shared" si="6"/>
        <v>0</v>
      </c>
      <c r="O20" s="13">
        <f t="shared" si="5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50</v>
      </c>
      <c r="C21" s="9">
        <v>2</v>
      </c>
      <c r="D21" s="8" t="s">
        <v>25</v>
      </c>
      <c r="E21" s="7" t="s">
        <v>13</v>
      </c>
      <c r="F21" s="11" t="s">
        <v>79</v>
      </c>
      <c r="G21" s="11" t="s">
        <v>36</v>
      </c>
      <c r="H21" s="9">
        <v>1</v>
      </c>
      <c r="I21" s="9">
        <v>1</v>
      </c>
      <c r="J21" s="9">
        <v>6</v>
      </c>
      <c r="K21" s="9">
        <f t="shared" si="10"/>
        <v>6</v>
      </c>
      <c r="L21" s="9"/>
      <c r="M21" s="9">
        <v>60</v>
      </c>
      <c r="N21" s="12">
        <f t="shared" si="6"/>
        <v>0</v>
      </c>
      <c r="O21" s="13">
        <f t="shared" si="5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85</v>
      </c>
      <c r="B22" s="8" t="s">
        <v>50</v>
      </c>
      <c r="C22" s="9"/>
      <c r="D22" s="8" t="s">
        <v>9</v>
      </c>
      <c r="E22" s="14" t="s">
        <v>109</v>
      </c>
      <c r="F22" s="11">
        <v>6</v>
      </c>
      <c r="G22" s="11" t="s">
        <v>72</v>
      </c>
      <c r="H22" s="9"/>
      <c r="I22" s="9">
        <v>1</v>
      </c>
      <c r="J22" s="9">
        <v>15</v>
      </c>
      <c r="K22" s="9">
        <f t="shared" si="10"/>
        <v>15</v>
      </c>
      <c r="L22" s="9">
        <v>30</v>
      </c>
      <c r="M22" s="9"/>
      <c r="N22" s="12">
        <f t="shared" si="6"/>
        <v>2</v>
      </c>
      <c r="O22" s="13">
        <f t="shared" si="5"/>
        <v>0</v>
      </c>
      <c r="P22" s="14"/>
      <c r="Q22" s="15">
        <f t="shared" si="7"/>
        <v>30</v>
      </c>
      <c r="R22" s="16">
        <f t="shared" si="8"/>
        <v>0</v>
      </c>
      <c r="S22" s="15">
        <f t="shared" si="9"/>
        <v>30</v>
      </c>
    </row>
    <row r="23" spans="1:21" s="27" customFormat="1">
      <c r="A23" s="7" t="s">
        <v>84</v>
      </c>
      <c r="B23" s="8" t="s">
        <v>50</v>
      </c>
      <c r="C23" s="9"/>
      <c r="D23" s="8" t="s">
        <v>44</v>
      </c>
      <c r="E23" s="14" t="s">
        <v>110</v>
      </c>
      <c r="F23" s="24">
        <v>3</v>
      </c>
      <c r="G23" s="11" t="s">
        <v>71</v>
      </c>
      <c r="H23" s="9"/>
      <c r="I23" s="9">
        <v>1</v>
      </c>
      <c r="J23" s="9">
        <v>15</v>
      </c>
      <c r="K23" s="9">
        <f t="shared" si="10"/>
        <v>15</v>
      </c>
      <c r="L23" s="9">
        <v>30</v>
      </c>
      <c r="M23" s="9"/>
      <c r="N23" s="12">
        <f t="shared" si="6"/>
        <v>2</v>
      </c>
      <c r="O23" s="13">
        <f t="shared" si="5"/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>
      <c r="A24" s="7" t="s">
        <v>85</v>
      </c>
      <c r="B24" s="8" t="s">
        <v>50</v>
      </c>
      <c r="C24" s="9"/>
      <c r="D24" s="8" t="s">
        <v>39</v>
      </c>
      <c r="E24" s="14" t="s">
        <v>83</v>
      </c>
      <c r="F24" s="11">
        <v>6</v>
      </c>
      <c r="G24" s="11" t="s">
        <v>71</v>
      </c>
      <c r="H24" s="9"/>
      <c r="I24" s="9">
        <v>1</v>
      </c>
      <c r="J24" s="9">
        <v>15</v>
      </c>
      <c r="K24" s="9">
        <f t="shared" si="10"/>
        <v>15</v>
      </c>
      <c r="L24" s="9">
        <v>30</v>
      </c>
      <c r="M24" s="9"/>
      <c r="N24" s="12">
        <f t="shared" si="6"/>
        <v>2</v>
      </c>
      <c r="O24" s="13">
        <f t="shared" si="5"/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106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14</v>
      </c>
      <c r="B28" s="3" t="s">
        <v>15</v>
      </c>
      <c r="C28" s="4" t="s">
        <v>0</v>
      </c>
      <c r="D28" s="3" t="s">
        <v>16</v>
      </c>
      <c r="E28" s="3" t="s">
        <v>17</v>
      </c>
      <c r="F28" s="3" t="s">
        <v>18</v>
      </c>
      <c r="G28" s="3" t="s">
        <v>19</v>
      </c>
      <c r="H28" s="4" t="s">
        <v>1</v>
      </c>
      <c r="I28" s="3" t="s">
        <v>20</v>
      </c>
      <c r="J28" s="3" t="s">
        <v>21</v>
      </c>
      <c r="K28" s="4" t="s">
        <v>2</v>
      </c>
      <c r="L28" s="3" t="s">
        <v>32</v>
      </c>
      <c r="M28" s="3" t="s">
        <v>33</v>
      </c>
      <c r="N28" s="5" t="s">
        <v>3</v>
      </c>
      <c r="O28" s="5" t="s">
        <v>4</v>
      </c>
      <c r="P28" s="4" t="s">
        <v>31</v>
      </c>
      <c r="Q28" s="3" t="s">
        <v>5</v>
      </c>
      <c r="R28" s="3" t="s">
        <v>6</v>
      </c>
      <c r="S28" s="6" t="s">
        <v>7</v>
      </c>
      <c r="T28" s="53" t="s">
        <v>104</v>
      </c>
      <c r="U28" s="54" t="s">
        <v>105</v>
      </c>
    </row>
    <row r="29" spans="1:21" s="27" customFormat="1">
      <c r="A29" s="7" t="s">
        <v>47</v>
      </c>
      <c r="B29" s="8" t="s">
        <v>51</v>
      </c>
      <c r="C29" s="9"/>
      <c r="D29" s="8" t="s">
        <v>12</v>
      </c>
      <c r="E29" s="10" t="s">
        <v>115</v>
      </c>
      <c r="F29" s="11">
        <v>6</v>
      </c>
      <c r="G29" s="11" t="s">
        <v>82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8" si="11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51</v>
      </c>
      <c r="C30" s="9"/>
      <c r="D30" s="8" t="s">
        <v>12</v>
      </c>
      <c r="E30" s="10" t="s">
        <v>127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2">L30/K30</f>
        <v>1</v>
      </c>
      <c r="O30" s="13">
        <f t="shared" si="11"/>
        <v>0</v>
      </c>
      <c r="P30" s="14"/>
      <c r="Q30" s="15">
        <f t="shared" ref="Q30:Q38" si="13">IF(K30=0,0,L30)</f>
        <v>15</v>
      </c>
      <c r="R30" s="16">
        <f t="shared" ref="R30:R38" si="14">IF(K30=0,0,M30/1.5)</f>
        <v>0</v>
      </c>
      <c r="S30" s="15">
        <f t="shared" ref="S30:S38" si="15">P30+Q30+R30</f>
        <v>15</v>
      </c>
    </row>
    <row r="31" spans="1:21" s="27" customFormat="1">
      <c r="A31" s="7" t="s">
        <v>47</v>
      </c>
      <c r="B31" s="8" t="s">
        <v>51</v>
      </c>
      <c r="C31" s="9"/>
      <c r="D31" s="10" t="s">
        <v>23</v>
      </c>
      <c r="E31" s="29" t="s">
        <v>116</v>
      </c>
      <c r="F31" s="11">
        <v>6</v>
      </c>
      <c r="G31" s="11" t="s">
        <v>74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2"/>
        <v>3</v>
      </c>
      <c r="O31" s="13">
        <f t="shared" si="11"/>
        <v>0</v>
      </c>
      <c r="P31" s="14"/>
      <c r="Q31" s="15">
        <f t="shared" si="13"/>
        <v>45</v>
      </c>
      <c r="R31" s="16">
        <f t="shared" si="14"/>
        <v>0</v>
      </c>
      <c r="S31" s="15">
        <f t="shared" si="15"/>
        <v>45</v>
      </c>
    </row>
    <row r="32" spans="1:21" s="27" customFormat="1">
      <c r="A32" s="7"/>
      <c r="B32" s="8" t="s">
        <v>51</v>
      </c>
      <c r="C32" s="9"/>
      <c r="D32" s="8" t="s">
        <v>26</v>
      </c>
      <c r="E32" s="7" t="s">
        <v>118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2"/>
        <v>1</v>
      </c>
      <c r="O32" s="13">
        <f t="shared" si="11"/>
        <v>0</v>
      </c>
      <c r="P32" s="14"/>
      <c r="Q32" s="15">
        <f t="shared" si="13"/>
        <v>15</v>
      </c>
      <c r="R32" s="16">
        <f t="shared" si="14"/>
        <v>0</v>
      </c>
      <c r="S32" s="15">
        <f t="shared" si="15"/>
        <v>15</v>
      </c>
    </row>
    <row r="33" spans="1:21" s="27" customFormat="1">
      <c r="A33" s="7" t="s">
        <v>85</v>
      </c>
      <c r="B33" s="8" t="s">
        <v>51</v>
      </c>
      <c r="C33" s="9"/>
      <c r="D33" s="8" t="s">
        <v>24</v>
      </c>
      <c r="E33" s="7" t="s">
        <v>42</v>
      </c>
      <c r="F33" s="18">
        <v>5</v>
      </c>
      <c r="G33" s="11" t="s">
        <v>71</v>
      </c>
      <c r="H33" s="9"/>
      <c r="I33" s="9">
        <v>1</v>
      </c>
      <c r="J33" s="9">
        <v>15</v>
      </c>
      <c r="K33" s="9">
        <f t="shared" ref="K33:K38" si="16">J33-I33+1</f>
        <v>15</v>
      </c>
      <c r="L33" s="9">
        <v>30</v>
      </c>
      <c r="M33" s="9"/>
      <c r="N33" s="12">
        <f t="shared" si="12"/>
        <v>2</v>
      </c>
      <c r="O33" s="13">
        <f t="shared" si="11"/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</v>
      </c>
      <c r="B34" s="8" t="s">
        <v>51</v>
      </c>
      <c r="C34" s="9">
        <v>1</v>
      </c>
      <c r="D34" s="8" t="s">
        <v>37</v>
      </c>
      <c r="E34" s="7" t="s">
        <v>13</v>
      </c>
      <c r="F34" s="11" t="s">
        <v>76</v>
      </c>
      <c r="G34" s="11" t="s">
        <v>35</v>
      </c>
      <c r="H34" s="9">
        <v>1</v>
      </c>
      <c r="I34" s="9">
        <v>7</v>
      </c>
      <c r="J34" s="9">
        <v>12</v>
      </c>
      <c r="K34" s="9">
        <f t="shared" si="16"/>
        <v>6</v>
      </c>
      <c r="L34" s="9"/>
      <c r="M34" s="9">
        <v>60</v>
      </c>
      <c r="N34" s="12">
        <f t="shared" si="12"/>
        <v>0</v>
      </c>
      <c r="O34" s="13">
        <f t="shared" si="11"/>
        <v>12</v>
      </c>
      <c r="P34" s="14"/>
      <c r="Q34" s="15">
        <f t="shared" si="13"/>
        <v>0</v>
      </c>
      <c r="R34" s="16">
        <f t="shared" si="14"/>
        <v>40</v>
      </c>
      <c r="S34" s="15">
        <f t="shared" si="15"/>
        <v>40</v>
      </c>
    </row>
    <row r="35" spans="1:21" s="27" customFormat="1">
      <c r="A35" s="7" t="s">
        <v>8</v>
      </c>
      <c r="B35" s="8" t="s">
        <v>51</v>
      </c>
      <c r="C35" s="9">
        <v>2</v>
      </c>
      <c r="D35" s="8" t="s">
        <v>67</v>
      </c>
      <c r="E35" s="7" t="s">
        <v>13</v>
      </c>
      <c r="F35" s="11" t="s">
        <v>76</v>
      </c>
      <c r="G35" s="11" t="s">
        <v>36</v>
      </c>
      <c r="H35" s="9">
        <v>2</v>
      </c>
      <c r="I35" s="9">
        <v>7</v>
      </c>
      <c r="J35" s="9">
        <v>12</v>
      </c>
      <c r="K35" s="9">
        <f t="shared" si="16"/>
        <v>6</v>
      </c>
      <c r="L35" s="9"/>
      <c r="M35" s="9">
        <v>60</v>
      </c>
      <c r="N35" s="12">
        <f t="shared" si="12"/>
        <v>0</v>
      </c>
      <c r="O35" s="13">
        <f t="shared" si="11"/>
        <v>12</v>
      </c>
      <c r="P35" s="14"/>
      <c r="Q35" s="15">
        <f t="shared" si="13"/>
        <v>0</v>
      </c>
      <c r="R35" s="16">
        <f t="shared" si="14"/>
        <v>40</v>
      </c>
      <c r="S35" s="15">
        <f t="shared" si="15"/>
        <v>40</v>
      </c>
    </row>
    <row r="36" spans="1:21" s="27" customFormat="1">
      <c r="A36" s="7" t="s">
        <v>85</v>
      </c>
      <c r="B36" s="8" t="s">
        <v>51</v>
      </c>
      <c r="C36" s="9"/>
      <c r="D36" s="8" t="s">
        <v>45</v>
      </c>
      <c r="E36" s="14" t="s">
        <v>110</v>
      </c>
      <c r="F36" s="11">
        <v>5</v>
      </c>
      <c r="G36" s="11" t="s">
        <v>72</v>
      </c>
      <c r="H36" s="9"/>
      <c r="I36" s="9">
        <v>1</v>
      </c>
      <c r="J36" s="9">
        <v>15</v>
      </c>
      <c r="K36" s="9">
        <f t="shared" si="16"/>
        <v>15</v>
      </c>
      <c r="L36" s="9">
        <v>30</v>
      </c>
      <c r="M36" s="9"/>
      <c r="N36" s="12">
        <f t="shared" si="12"/>
        <v>2</v>
      </c>
      <c r="O36" s="13">
        <f t="shared" si="11"/>
        <v>0</v>
      </c>
      <c r="P36" s="14"/>
      <c r="Q36" s="15">
        <f t="shared" si="13"/>
        <v>30</v>
      </c>
      <c r="R36" s="16">
        <f t="shared" si="14"/>
        <v>0</v>
      </c>
      <c r="S36" s="15">
        <f t="shared" si="15"/>
        <v>30</v>
      </c>
    </row>
    <row r="37" spans="1:21" s="48" customFormat="1">
      <c r="A37" s="45" t="s">
        <v>85</v>
      </c>
      <c r="B37" s="46" t="s">
        <v>51</v>
      </c>
      <c r="C37" s="47"/>
      <c r="D37" s="46" t="s">
        <v>103</v>
      </c>
      <c r="E37" s="45" t="s">
        <v>83</v>
      </c>
      <c r="F37" s="49">
        <v>7</v>
      </c>
      <c r="G37" s="49" t="s">
        <v>101</v>
      </c>
      <c r="H37" s="47"/>
      <c r="I37" s="47">
        <v>1</v>
      </c>
      <c r="J37" s="47">
        <v>15</v>
      </c>
      <c r="K37" s="47">
        <f t="shared" si="16"/>
        <v>15</v>
      </c>
      <c r="L37" s="47">
        <v>30</v>
      </c>
      <c r="M37" s="47"/>
      <c r="N37" s="50">
        <f t="shared" si="12"/>
        <v>2</v>
      </c>
      <c r="O37" s="51">
        <f t="shared" si="11"/>
        <v>0</v>
      </c>
      <c r="Q37" s="52">
        <f t="shared" si="13"/>
        <v>30</v>
      </c>
      <c r="R37" s="90">
        <f t="shared" si="14"/>
        <v>0</v>
      </c>
      <c r="S37" s="52">
        <f t="shared" si="15"/>
        <v>30</v>
      </c>
    </row>
    <row r="38" spans="1:21" s="27" customFormat="1">
      <c r="A38" s="7" t="s">
        <v>85</v>
      </c>
      <c r="B38" s="8" t="s">
        <v>51</v>
      </c>
      <c r="C38" s="9"/>
      <c r="D38" s="8" t="s">
        <v>130</v>
      </c>
      <c r="E38" s="14" t="s">
        <v>109</v>
      </c>
      <c r="F38" s="11">
        <v>7</v>
      </c>
      <c r="G38" s="11" t="s">
        <v>107</v>
      </c>
      <c r="H38" s="9"/>
      <c r="I38" s="9">
        <v>1</v>
      </c>
      <c r="J38" s="9">
        <v>15</v>
      </c>
      <c r="K38" s="9">
        <f t="shared" si="16"/>
        <v>15</v>
      </c>
      <c r="L38" s="9">
        <v>30</v>
      </c>
      <c r="M38" s="9"/>
      <c r="N38" s="12">
        <f t="shared" si="12"/>
        <v>2</v>
      </c>
      <c r="O38" s="13">
        <f t="shared" si="11"/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106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14</v>
      </c>
      <c r="B41" s="3" t="s">
        <v>15</v>
      </c>
      <c r="C41" s="4" t="s">
        <v>0</v>
      </c>
      <c r="D41" s="3" t="s">
        <v>16</v>
      </c>
      <c r="E41" s="3" t="s">
        <v>17</v>
      </c>
      <c r="F41" s="3" t="s">
        <v>18</v>
      </c>
      <c r="G41" s="3" t="s">
        <v>19</v>
      </c>
      <c r="H41" s="4" t="s">
        <v>1</v>
      </c>
      <c r="I41" s="3" t="s">
        <v>20</v>
      </c>
      <c r="J41" s="3" t="s">
        <v>21</v>
      </c>
      <c r="K41" s="4" t="s">
        <v>2</v>
      </c>
      <c r="L41" s="3" t="s">
        <v>32</v>
      </c>
      <c r="M41" s="3" t="s">
        <v>33</v>
      </c>
      <c r="N41" s="5" t="s">
        <v>3</v>
      </c>
      <c r="O41" s="5" t="s">
        <v>4</v>
      </c>
      <c r="P41" s="4" t="s">
        <v>31</v>
      </c>
      <c r="Q41" s="3" t="s">
        <v>5</v>
      </c>
      <c r="R41" s="3" t="s">
        <v>6</v>
      </c>
      <c r="S41" s="6" t="s">
        <v>7</v>
      </c>
      <c r="T41" s="53" t="s">
        <v>104</v>
      </c>
      <c r="U41" s="54" t="s">
        <v>105</v>
      </c>
    </row>
    <row r="42" spans="1:21" s="27" customFormat="1">
      <c r="A42" s="7"/>
      <c r="B42" s="8" t="s">
        <v>52</v>
      </c>
      <c r="C42" s="9"/>
      <c r="D42" s="8" t="s">
        <v>12</v>
      </c>
      <c r="E42" s="10" t="s">
        <v>127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17">L42/K42</f>
        <v>1</v>
      </c>
      <c r="O42" s="13">
        <f t="shared" ref="O42:O51" si="18">M42/5</f>
        <v>0</v>
      </c>
      <c r="P42" s="14"/>
      <c r="Q42" s="15">
        <f t="shared" ref="Q42:Q51" si="19">IF(K42=0,0,L42)</f>
        <v>15</v>
      </c>
      <c r="R42" s="16">
        <f t="shared" ref="R42:R50" si="20">IF(K42=0,0,M42/1.5)</f>
        <v>0</v>
      </c>
      <c r="S42" s="15">
        <f t="shared" ref="S42:S50" si="21">P42+Q42+R42</f>
        <v>15</v>
      </c>
    </row>
    <row r="43" spans="1:21" s="27" customFormat="1">
      <c r="A43" s="30" t="s">
        <v>69</v>
      </c>
      <c r="B43" s="8" t="s">
        <v>52</v>
      </c>
      <c r="C43" s="9"/>
      <c r="D43" s="8" t="s">
        <v>12</v>
      </c>
      <c r="E43" s="10" t="s">
        <v>115</v>
      </c>
      <c r="F43" s="11">
        <v>2</v>
      </c>
      <c r="G43" s="11" t="s">
        <v>74</v>
      </c>
      <c r="H43" s="9"/>
      <c r="I43" s="9">
        <v>1</v>
      </c>
      <c r="J43" s="9">
        <v>15</v>
      </c>
      <c r="K43" s="9">
        <f t="shared" ref="K43:K51" si="22">J43-I43+1</f>
        <v>15</v>
      </c>
      <c r="L43" s="9">
        <v>45</v>
      </c>
      <c r="M43" s="9"/>
      <c r="N43" s="12">
        <f t="shared" si="17"/>
        <v>3</v>
      </c>
      <c r="O43" s="13">
        <f t="shared" si="18"/>
        <v>0</v>
      </c>
      <c r="P43" s="14"/>
      <c r="Q43" s="15">
        <f t="shared" si="19"/>
        <v>45</v>
      </c>
      <c r="R43" s="16">
        <f t="shared" si="20"/>
        <v>0</v>
      </c>
      <c r="S43" s="15">
        <f t="shared" si="21"/>
        <v>45</v>
      </c>
    </row>
    <row r="44" spans="1:21" s="27" customFormat="1">
      <c r="A44" s="30" t="s">
        <v>86</v>
      </c>
      <c r="B44" s="8" t="s">
        <v>52</v>
      </c>
      <c r="C44" s="9"/>
      <c r="D44" s="10" t="s">
        <v>23</v>
      </c>
      <c r="E44" s="10" t="s">
        <v>116</v>
      </c>
      <c r="F44" s="11">
        <v>2</v>
      </c>
      <c r="G44" s="11" t="s">
        <v>82</v>
      </c>
      <c r="H44" s="9"/>
      <c r="I44" s="9">
        <v>1</v>
      </c>
      <c r="J44" s="9">
        <v>15</v>
      </c>
      <c r="K44" s="9">
        <f t="shared" si="22"/>
        <v>15</v>
      </c>
      <c r="L44" s="9">
        <v>45</v>
      </c>
      <c r="M44" s="9"/>
      <c r="N44" s="12">
        <f t="shared" si="17"/>
        <v>3</v>
      </c>
      <c r="O44" s="13">
        <f t="shared" si="18"/>
        <v>0</v>
      </c>
      <c r="P44" s="14"/>
      <c r="Q44" s="15">
        <f t="shared" si="19"/>
        <v>45</v>
      </c>
      <c r="R44" s="16">
        <f t="shared" si="20"/>
        <v>0</v>
      </c>
      <c r="S44" s="15">
        <f t="shared" si="21"/>
        <v>45</v>
      </c>
    </row>
    <row r="45" spans="1:21" s="27" customFormat="1">
      <c r="A45" s="7" t="s">
        <v>84</v>
      </c>
      <c r="B45" s="8" t="s">
        <v>52</v>
      </c>
      <c r="C45" s="9"/>
      <c r="D45" s="8" t="s">
        <v>43</v>
      </c>
      <c r="E45" s="7" t="s">
        <v>83</v>
      </c>
      <c r="F45" s="11">
        <v>6</v>
      </c>
      <c r="G45" s="87" t="s">
        <v>107</v>
      </c>
      <c r="H45" s="9"/>
      <c r="I45" s="9">
        <v>1</v>
      </c>
      <c r="J45" s="9">
        <v>15</v>
      </c>
      <c r="K45" s="9">
        <f t="shared" si="22"/>
        <v>15</v>
      </c>
      <c r="L45" s="9">
        <v>30</v>
      </c>
      <c r="M45" s="9"/>
      <c r="N45" s="12">
        <f t="shared" si="17"/>
        <v>2</v>
      </c>
      <c r="O45" s="13">
        <f t="shared" si="18"/>
        <v>0</v>
      </c>
      <c r="P45" s="14"/>
      <c r="Q45" s="15">
        <f t="shared" si="19"/>
        <v>30</v>
      </c>
      <c r="R45" s="16">
        <f t="shared" si="20"/>
        <v>0</v>
      </c>
      <c r="S45" s="15">
        <f t="shared" si="21"/>
        <v>30</v>
      </c>
    </row>
    <row r="46" spans="1:21" s="27" customFormat="1">
      <c r="A46" s="7"/>
      <c r="B46" s="8" t="s">
        <v>52</v>
      </c>
      <c r="C46" s="9"/>
      <c r="D46" s="8" t="s">
        <v>26</v>
      </c>
      <c r="E46" s="7" t="s">
        <v>118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2"/>
        <v>15</v>
      </c>
      <c r="L46" s="9">
        <v>15</v>
      </c>
      <c r="M46" s="9"/>
      <c r="N46" s="12">
        <f t="shared" si="17"/>
        <v>1</v>
      </c>
      <c r="O46" s="13">
        <f t="shared" si="18"/>
        <v>0</v>
      </c>
      <c r="P46" s="14"/>
      <c r="Q46" s="15">
        <f t="shared" si="19"/>
        <v>15</v>
      </c>
      <c r="R46" s="16">
        <f t="shared" si="20"/>
        <v>0</v>
      </c>
      <c r="S46" s="15">
        <f t="shared" si="21"/>
        <v>15</v>
      </c>
    </row>
    <row r="47" spans="1:21" s="27" customFormat="1">
      <c r="A47" s="7" t="s">
        <v>85</v>
      </c>
      <c r="B47" s="8" t="s">
        <v>52</v>
      </c>
      <c r="D47" s="8" t="s">
        <v>24</v>
      </c>
      <c r="E47" s="7" t="s">
        <v>42</v>
      </c>
      <c r="F47" s="11">
        <v>3</v>
      </c>
      <c r="G47" s="11" t="s">
        <v>71</v>
      </c>
      <c r="H47" s="9"/>
      <c r="I47" s="9">
        <v>1</v>
      </c>
      <c r="J47" s="9">
        <v>15</v>
      </c>
      <c r="K47" s="9">
        <f t="shared" si="22"/>
        <v>15</v>
      </c>
      <c r="L47" s="9">
        <v>30</v>
      </c>
      <c r="M47" s="9"/>
      <c r="N47" s="12">
        <f t="shared" si="17"/>
        <v>2</v>
      </c>
      <c r="O47" s="13">
        <f t="shared" si="18"/>
        <v>0</v>
      </c>
      <c r="P47" s="14"/>
      <c r="Q47" s="15">
        <f t="shared" si="19"/>
        <v>30</v>
      </c>
      <c r="R47" s="16">
        <f t="shared" si="20"/>
        <v>0</v>
      </c>
      <c r="S47" s="15">
        <f t="shared" si="21"/>
        <v>30</v>
      </c>
    </row>
    <row r="48" spans="1:21" s="27" customFormat="1">
      <c r="A48" s="7" t="s">
        <v>8</v>
      </c>
      <c r="B48" s="8" t="s">
        <v>52</v>
      </c>
      <c r="C48" s="9">
        <v>1</v>
      </c>
      <c r="D48" s="8" t="s">
        <v>25</v>
      </c>
      <c r="E48" s="7" t="s">
        <v>13</v>
      </c>
      <c r="F48" s="11" t="s">
        <v>79</v>
      </c>
      <c r="G48" s="11" t="s">
        <v>35</v>
      </c>
      <c r="H48" s="9">
        <v>1</v>
      </c>
      <c r="I48" s="9">
        <v>7</v>
      </c>
      <c r="J48" s="9">
        <v>12</v>
      </c>
      <c r="K48" s="9">
        <f t="shared" si="22"/>
        <v>6</v>
      </c>
      <c r="L48" s="9"/>
      <c r="M48" s="9">
        <v>60</v>
      </c>
      <c r="N48" s="12">
        <f t="shared" si="17"/>
        <v>0</v>
      </c>
      <c r="O48" s="13">
        <f>M48/5</f>
        <v>12</v>
      </c>
      <c r="P48" s="14"/>
      <c r="Q48" s="15">
        <f t="shared" si="19"/>
        <v>0</v>
      </c>
      <c r="R48" s="16">
        <f t="shared" si="20"/>
        <v>40</v>
      </c>
      <c r="S48" s="15">
        <f t="shared" si="21"/>
        <v>40</v>
      </c>
      <c r="T48" s="31"/>
    </row>
    <row r="49" spans="1:21" s="27" customFormat="1">
      <c r="A49" s="7" t="s">
        <v>8</v>
      </c>
      <c r="B49" s="8" t="s">
        <v>52</v>
      </c>
      <c r="C49" s="9">
        <v>2</v>
      </c>
      <c r="D49" s="89" t="s">
        <v>129</v>
      </c>
      <c r="E49" s="7" t="s">
        <v>13</v>
      </c>
      <c r="F49" s="11" t="s">
        <v>79</v>
      </c>
      <c r="G49" s="11" t="s">
        <v>36</v>
      </c>
      <c r="H49" s="9">
        <v>1</v>
      </c>
      <c r="I49" s="9">
        <v>7</v>
      </c>
      <c r="J49" s="9">
        <v>12</v>
      </c>
      <c r="K49" s="9">
        <f t="shared" si="22"/>
        <v>6</v>
      </c>
      <c r="L49" s="9"/>
      <c r="M49" s="9">
        <v>60</v>
      </c>
      <c r="N49" s="12">
        <f t="shared" si="17"/>
        <v>0</v>
      </c>
      <c r="O49" s="13">
        <f t="shared" si="18"/>
        <v>12</v>
      </c>
      <c r="P49" s="14"/>
      <c r="Q49" s="15">
        <f t="shared" si="19"/>
        <v>0</v>
      </c>
      <c r="R49" s="16">
        <f t="shared" si="20"/>
        <v>40</v>
      </c>
      <c r="S49" s="15">
        <f t="shared" si="21"/>
        <v>40</v>
      </c>
      <c r="T49" s="31"/>
    </row>
    <row r="50" spans="1:21" s="27" customFormat="1">
      <c r="A50" s="7" t="s">
        <v>85</v>
      </c>
      <c r="B50" s="8" t="s">
        <v>52</v>
      </c>
      <c r="C50" s="9"/>
      <c r="D50" s="8" t="s">
        <v>44</v>
      </c>
      <c r="E50" s="14" t="s">
        <v>110</v>
      </c>
      <c r="F50" s="11">
        <v>3</v>
      </c>
      <c r="G50" s="11" t="s">
        <v>72</v>
      </c>
      <c r="H50" s="9"/>
      <c r="I50" s="9">
        <v>1</v>
      </c>
      <c r="J50" s="9">
        <v>15</v>
      </c>
      <c r="K50" s="9">
        <f t="shared" si="22"/>
        <v>15</v>
      </c>
      <c r="L50" s="9">
        <v>30</v>
      </c>
      <c r="M50" s="9"/>
      <c r="N50" s="12">
        <f t="shared" si="17"/>
        <v>2</v>
      </c>
      <c r="O50" s="13">
        <f t="shared" si="18"/>
        <v>0</v>
      </c>
      <c r="P50" s="14"/>
      <c r="Q50" s="15">
        <f t="shared" si="19"/>
        <v>30</v>
      </c>
      <c r="R50" s="16">
        <f t="shared" si="20"/>
        <v>0</v>
      </c>
      <c r="S50" s="15">
        <f t="shared" si="21"/>
        <v>30</v>
      </c>
    </row>
    <row r="51" spans="1:21" s="27" customFormat="1">
      <c r="A51" s="7" t="s">
        <v>84</v>
      </c>
      <c r="B51" s="8" t="s">
        <v>52</v>
      </c>
      <c r="C51" s="9"/>
      <c r="D51" s="8" t="s">
        <v>80</v>
      </c>
      <c r="E51" s="14" t="s">
        <v>109</v>
      </c>
      <c r="F51" s="11">
        <v>6</v>
      </c>
      <c r="G51" s="87" t="s">
        <v>101</v>
      </c>
      <c r="H51" s="9"/>
      <c r="I51" s="9">
        <v>1</v>
      </c>
      <c r="J51" s="9">
        <v>15</v>
      </c>
      <c r="K51" s="9">
        <f t="shared" si="22"/>
        <v>15</v>
      </c>
      <c r="L51" s="9">
        <v>30</v>
      </c>
      <c r="M51" s="9"/>
      <c r="N51" s="12">
        <f t="shared" si="17"/>
        <v>2</v>
      </c>
      <c r="O51" s="13">
        <f t="shared" si="18"/>
        <v>0</v>
      </c>
      <c r="P51" s="14"/>
      <c r="Q51" s="15">
        <f t="shared" si="19"/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106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14</v>
      </c>
      <c r="B55" s="3" t="s">
        <v>15</v>
      </c>
      <c r="C55" s="4" t="s">
        <v>0</v>
      </c>
      <c r="D55" s="3" t="s">
        <v>16</v>
      </c>
      <c r="E55" s="3" t="s">
        <v>17</v>
      </c>
      <c r="F55" s="3" t="s">
        <v>18</v>
      </c>
      <c r="G55" s="3" t="s">
        <v>19</v>
      </c>
      <c r="H55" s="4" t="s">
        <v>1</v>
      </c>
      <c r="I55" s="3" t="s">
        <v>20</v>
      </c>
      <c r="J55" s="3" t="s">
        <v>21</v>
      </c>
      <c r="K55" s="4" t="s">
        <v>2</v>
      </c>
      <c r="L55" s="3" t="s">
        <v>32</v>
      </c>
      <c r="M55" s="3" t="s">
        <v>33</v>
      </c>
      <c r="N55" s="5" t="s">
        <v>3</v>
      </c>
      <c r="O55" s="5" t="s">
        <v>4</v>
      </c>
      <c r="P55" s="4" t="s">
        <v>31</v>
      </c>
      <c r="Q55" s="3" t="s">
        <v>5</v>
      </c>
      <c r="R55" s="3" t="s">
        <v>6</v>
      </c>
      <c r="S55" s="6" t="s">
        <v>7</v>
      </c>
      <c r="T55" s="53" t="s">
        <v>104</v>
      </c>
      <c r="U55" s="54" t="s">
        <v>105</v>
      </c>
    </row>
    <row r="56" spans="1:21" s="27" customFormat="1">
      <c r="A56" s="7" t="s">
        <v>87</v>
      </c>
      <c r="B56" s="8" t="s">
        <v>55</v>
      </c>
      <c r="C56" s="9"/>
      <c r="D56" s="8" t="s">
        <v>10</v>
      </c>
      <c r="E56" s="10" t="s">
        <v>117</v>
      </c>
      <c r="F56" s="11">
        <v>5</v>
      </c>
      <c r="G56" s="11" t="s">
        <v>71</v>
      </c>
      <c r="H56" s="9"/>
      <c r="I56" s="9">
        <v>1</v>
      </c>
      <c r="J56" s="9">
        <v>15</v>
      </c>
      <c r="K56" s="9">
        <f t="shared" ref="K56:K64" si="23">J56-I56+1</f>
        <v>15</v>
      </c>
      <c r="L56" s="9">
        <v>30</v>
      </c>
      <c r="M56" s="9"/>
      <c r="N56" s="12">
        <f t="shared" ref="N56:N64" si="24">L56/K56</f>
        <v>2</v>
      </c>
      <c r="O56" s="13">
        <f>M56/5</f>
        <v>0</v>
      </c>
      <c r="P56" s="14"/>
      <c r="Q56" s="15">
        <f t="shared" ref="Q56:Q64" si="25">IF(K56=0,0,L56)</f>
        <v>30</v>
      </c>
      <c r="R56" s="16">
        <f t="shared" ref="R56:R64" si="26">IF(K56=0,0,M56/1.5)</f>
        <v>0</v>
      </c>
      <c r="S56" s="15">
        <f t="shared" ref="S56:S64" si="27">P56+Q56+R56</f>
        <v>30</v>
      </c>
    </row>
    <row r="57" spans="1:21" s="27" customFormat="1">
      <c r="A57" s="32" t="s">
        <v>88</v>
      </c>
      <c r="B57" s="8" t="s">
        <v>55</v>
      </c>
      <c r="C57" s="9"/>
      <c r="D57" s="8" t="s">
        <v>38</v>
      </c>
      <c r="E57" s="8" t="s">
        <v>125</v>
      </c>
      <c r="F57" s="11">
        <v>5</v>
      </c>
      <c r="G57" s="11" t="s">
        <v>11</v>
      </c>
      <c r="H57" s="9"/>
      <c r="I57" s="9">
        <v>1</v>
      </c>
      <c r="J57" s="9">
        <v>15</v>
      </c>
      <c r="K57" s="9">
        <f t="shared" si="23"/>
        <v>15</v>
      </c>
      <c r="L57" s="9">
        <v>30</v>
      </c>
      <c r="M57" s="9"/>
      <c r="N57" s="12">
        <f t="shared" si="24"/>
        <v>2</v>
      </c>
      <c r="O57" s="13">
        <f>M57/5</f>
        <v>0</v>
      </c>
      <c r="P57" s="14"/>
      <c r="Q57" s="15">
        <f t="shared" si="25"/>
        <v>30</v>
      </c>
      <c r="R57" s="16">
        <f t="shared" si="26"/>
        <v>0</v>
      </c>
      <c r="S57" s="15">
        <f t="shared" si="27"/>
        <v>30</v>
      </c>
    </row>
    <row r="58" spans="1:21" s="27" customFormat="1">
      <c r="A58" s="7" t="s">
        <v>53</v>
      </c>
      <c r="B58" s="8" t="s">
        <v>55</v>
      </c>
      <c r="C58" s="9">
        <v>1</v>
      </c>
      <c r="D58" s="8" t="s">
        <v>9</v>
      </c>
      <c r="E58" s="14" t="s">
        <v>34</v>
      </c>
      <c r="F58" s="11" t="s">
        <v>76</v>
      </c>
      <c r="G58" s="11" t="s">
        <v>35</v>
      </c>
      <c r="H58" s="9"/>
      <c r="I58" s="9">
        <v>1</v>
      </c>
      <c r="J58" s="9">
        <v>6</v>
      </c>
      <c r="K58" s="9">
        <f t="shared" si="23"/>
        <v>6</v>
      </c>
      <c r="L58" s="9"/>
      <c r="M58" s="9">
        <v>60</v>
      </c>
      <c r="N58" s="12">
        <f t="shared" si="24"/>
        <v>0</v>
      </c>
      <c r="O58" s="13">
        <f>M58/5</f>
        <v>12</v>
      </c>
      <c r="P58" s="14"/>
      <c r="Q58" s="15">
        <f t="shared" si="25"/>
        <v>0</v>
      </c>
      <c r="R58" s="16">
        <f t="shared" si="26"/>
        <v>40</v>
      </c>
      <c r="S58" s="15">
        <f t="shared" si="27"/>
        <v>40</v>
      </c>
    </row>
    <row r="59" spans="1:21" s="27" customFormat="1">
      <c r="A59" s="7" t="s">
        <v>53</v>
      </c>
      <c r="B59" s="8" t="s">
        <v>55</v>
      </c>
      <c r="C59" s="9">
        <v>2</v>
      </c>
      <c r="D59" s="8" t="s">
        <v>28</v>
      </c>
      <c r="E59" s="14" t="s">
        <v>34</v>
      </c>
      <c r="F59" s="11" t="s">
        <v>76</v>
      </c>
      <c r="G59" s="11" t="s">
        <v>102</v>
      </c>
      <c r="H59" s="9"/>
      <c r="I59" s="9">
        <v>1</v>
      </c>
      <c r="J59" s="9">
        <v>6</v>
      </c>
      <c r="K59" s="9">
        <f>J59-I59+1</f>
        <v>6</v>
      </c>
      <c r="L59" s="9"/>
      <c r="M59" s="9">
        <v>60</v>
      </c>
      <c r="N59" s="12">
        <f t="shared" si="24"/>
        <v>0</v>
      </c>
      <c r="O59" s="13">
        <f>M59/5</f>
        <v>12</v>
      </c>
      <c r="P59" s="14"/>
      <c r="Q59" s="15">
        <f t="shared" si="25"/>
        <v>0</v>
      </c>
      <c r="R59" s="16">
        <f t="shared" si="26"/>
        <v>40</v>
      </c>
      <c r="S59" s="15">
        <f t="shared" si="27"/>
        <v>40</v>
      </c>
    </row>
    <row r="60" spans="1:21" s="27" customFormat="1">
      <c r="A60" s="7" t="s">
        <v>90</v>
      </c>
      <c r="B60" s="8" t="s">
        <v>55</v>
      </c>
      <c r="C60" s="9"/>
      <c r="D60" s="8" t="s">
        <v>103</v>
      </c>
      <c r="E60" s="14" t="s">
        <v>114</v>
      </c>
      <c r="F60" s="11">
        <v>4</v>
      </c>
      <c r="G60" s="11" t="s">
        <v>35</v>
      </c>
      <c r="H60" s="9"/>
      <c r="I60" s="9">
        <v>1</v>
      </c>
      <c r="J60" s="9">
        <v>8</v>
      </c>
      <c r="K60" s="9">
        <f t="shared" si="23"/>
        <v>8</v>
      </c>
      <c r="L60" s="9"/>
      <c r="M60" s="9">
        <v>48</v>
      </c>
      <c r="N60" s="12">
        <f t="shared" si="24"/>
        <v>0</v>
      </c>
      <c r="O60" s="13">
        <f>M60/6</f>
        <v>8</v>
      </c>
      <c r="P60" s="14"/>
      <c r="Q60" s="15">
        <f t="shared" si="25"/>
        <v>0</v>
      </c>
      <c r="R60" s="16">
        <f t="shared" si="26"/>
        <v>32</v>
      </c>
      <c r="S60" s="15">
        <f t="shared" si="27"/>
        <v>32</v>
      </c>
    </row>
    <row r="61" spans="1:21" s="27" customFormat="1">
      <c r="A61" s="7" t="s">
        <v>91</v>
      </c>
      <c r="B61" s="8" t="s">
        <v>55</v>
      </c>
      <c r="C61" s="9"/>
      <c r="D61" s="8" t="s">
        <v>30</v>
      </c>
      <c r="E61" s="14" t="s">
        <v>114</v>
      </c>
      <c r="F61" s="11">
        <v>4</v>
      </c>
      <c r="G61" s="11" t="s">
        <v>36</v>
      </c>
      <c r="H61" s="9"/>
      <c r="I61" s="9">
        <v>9</v>
      </c>
      <c r="J61" s="9">
        <v>15</v>
      </c>
      <c r="K61" s="9">
        <f t="shared" si="23"/>
        <v>7</v>
      </c>
      <c r="L61" s="9"/>
      <c r="M61" s="9">
        <v>42</v>
      </c>
      <c r="N61" s="12">
        <f t="shared" si="24"/>
        <v>0</v>
      </c>
      <c r="O61" s="13">
        <f>M61/6</f>
        <v>7</v>
      </c>
      <c r="P61" s="14"/>
      <c r="Q61" s="15">
        <f t="shared" si="25"/>
        <v>0</v>
      </c>
      <c r="R61" s="16">
        <f t="shared" si="26"/>
        <v>28</v>
      </c>
      <c r="S61" s="15">
        <f t="shared" si="27"/>
        <v>28</v>
      </c>
    </row>
    <row r="62" spans="1:21" s="27" customFormat="1">
      <c r="A62" s="7" t="s">
        <v>91</v>
      </c>
      <c r="B62" s="8" t="s">
        <v>55</v>
      </c>
      <c r="C62" s="9"/>
      <c r="D62" s="8" t="s">
        <v>30</v>
      </c>
      <c r="E62" s="14" t="s">
        <v>114</v>
      </c>
      <c r="F62" s="11">
        <v>4</v>
      </c>
      <c r="G62" s="11" t="s">
        <v>35</v>
      </c>
      <c r="H62" s="9"/>
      <c r="I62" s="9">
        <v>9</v>
      </c>
      <c r="J62" s="9">
        <v>15</v>
      </c>
      <c r="K62" s="9">
        <f t="shared" si="23"/>
        <v>7</v>
      </c>
      <c r="L62" s="9"/>
      <c r="M62" s="9">
        <v>42</v>
      </c>
      <c r="N62" s="12">
        <f t="shared" si="24"/>
        <v>0</v>
      </c>
      <c r="O62" s="13">
        <f>M62/6</f>
        <v>7</v>
      </c>
      <c r="P62" s="14"/>
      <c r="Q62" s="15">
        <f t="shared" si="25"/>
        <v>0</v>
      </c>
      <c r="R62" s="16">
        <f t="shared" si="26"/>
        <v>28</v>
      </c>
      <c r="S62" s="15">
        <f t="shared" si="27"/>
        <v>28</v>
      </c>
    </row>
    <row r="63" spans="1:21" s="27" customFormat="1">
      <c r="A63" s="7" t="s">
        <v>87</v>
      </c>
      <c r="B63" s="8" t="s">
        <v>55</v>
      </c>
      <c r="C63" s="9"/>
      <c r="D63" s="8" t="s">
        <v>59</v>
      </c>
      <c r="E63" s="14" t="s">
        <v>22</v>
      </c>
      <c r="F63" s="11">
        <v>5</v>
      </c>
      <c r="G63" s="11" t="s">
        <v>72</v>
      </c>
      <c r="H63" s="9"/>
      <c r="I63" s="9">
        <v>1</v>
      </c>
      <c r="J63" s="9">
        <v>15</v>
      </c>
      <c r="K63" s="9">
        <f t="shared" si="23"/>
        <v>15</v>
      </c>
      <c r="L63" s="9">
        <v>30</v>
      </c>
      <c r="M63" s="9"/>
      <c r="N63" s="12">
        <f t="shared" si="24"/>
        <v>2</v>
      </c>
      <c r="O63" s="13">
        <f>M63/6</f>
        <v>0</v>
      </c>
      <c r="P63" s="14"/>
      <c r="Q63" s="15">
        <f t="shared" si="25"/>
        <v>30</v>
      </c>
      <c r="R63" s="16">
        <f t="shared" si="26"/>
        <v>0</v>
      </c>
      <c r="S63" s="15">
        <f t="shared" si="27"/>
        <v>30</v>
      </c>
    </row>
    <row r="64" spans="1:21" s="27" customFormat="1">
      <c r="A64" s="7" t="s">
        <v>87</v>
      </c>
      <c r="B64" s="8" t="s">
        <v>55</v>
      </c>
      <c r="C64" s="9"/>
      <c r="D64" s="8" t="s">
        <v>27</v>
      </c>
      <c r="E64" s="14" t="s">
        <v>92</v>
      </c>
      <c r="F64" s="11">
        <v>6</v>
      </c>
      <c r="G64" s="11" t="s">
        <v>74</v>
      </c>
      <c r="H64" s="9"/>
      <c r="I64" s="9">
        <v>1</v>
      </c>
      <c r="J64" s="9">
        <v>15</v>
      </c>
      <c r="K64" s="9">
        <f t="shared" si="23"/>
        <v>15</v>
      </c>
      <c r="L64" s="9">
        <v>45</v>
      </c>
      <c r="M64" s="9"/>
      <c r="N64" s="12">
        <f t="shared" si="24"/>
        <v>3</v>
      </c>
      <c r="O64" s="13">
        <f>M64/6</f>
        <v>0</v>
      </c>
      <c r="P64" s="14"/>
      <c r="Q64" s="15">
        <f t="shared" si="25"/>
        <v>45</v>
      </c>
      <c r="R64" s="16">
        <f t="shared" si="26"/>
        <v>0</v>
      </c>
      <c r="S64" s="15">
        <f t="shared" si="27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106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14</v>
      </c>
      <c r="B67" s="3" t="s">
        <v>15</v>
      </c>
      <c r="C67" s="4" t="s">
        <v>0</v>
      </c>
      <c r="D67" s="3" t="s">
        <v>16</v>
      </c>
      <c r="E67" s="3" t="s">
        <v>17</v>
      </c>
      <c r="F67" s="3" t="s">
        <v>18</v>
      </c>
      <c r="G67" s="3" t="s">
        <v>19</v>
      </c>
      <c r="H67" s="4" t="s">
        <v>1</v>
      </c>
      <c r="I67" s="3" t="s">
        <v>20</v>
      </c>
      <c r="J67" s="3" t="s">
        <v>21</v>
      </c>
      <c r="K67" s="4" t="s">
        <v>2</v>
      </c>
      <c r="L67" s="3" t="s">
        <v>32</v>
      </c>
      <c r="M67" s="3" t="s">
        <v>33</v>
      </c>
      <c r="N67" s="5" t="s">
        <v>3</v>
      </c>
      <c r="O67" s="5" t="s">
        <v>4</v>
      </c>
      <c r="P67" s="4" t="s">
        <v>31</v>
      </c>
      <c r="Q67" s="3" t="s">
        <v>5</v>
      </c>
      <c r="R67" s="3" t="s">
        <v>6</v>
      </c>
      <c r="S67" s="6" t="s">
        <v>7</v>
      </c>
      <c r="T67" s="53" t="s">
        <v>104</v>
      </c>
      <c r="U67" s="54" t="s">
        <v>105</v>
      </c>
    </row>
    <row r="68" spans="1:21" s="27" customFormat="1">
      <c r="A68" s="32" t="s">
        <v>88</v>
      </c>
      <c r="B68" s="8" t="s">
        <v>56</v>
      </c>
      <c r="C68" s="9"/>
      <c r="D68" s="8" t="s">
        <v>38</v>
      </c>
      <c r="E68" s="8" t="s">
        <v>125</v>
      </c>
      <c r="F68" s="11">
        <v>6</v>
      </c>
      <c r="G68" s="11" t="s">
        <v>73</v>
      </c>
      <c r="H68" s="9"/>
      <c r="I68" s="9">
        <v>1</v>
      </c>
      <c r="J68" s="9">
        <v>15</v>
      </c>
      <c r="K68" s="9">
        <f t="shared" ref="K68:K76" si="28">J68-I68+1</f>
        <v>15</v>
      </c>
      <c r="L68" s="9">
        <v>30</v>
      </c>
      <c r="M68" s="9"/>
      <c r="N68" s="12">
        <f t="shared" ref="N68:N76" si="29">L68/K68</f>
        <v>2</v>
      </c>
      <c r="O68" s="13"/>
      <c r="P68" s="14"/>
      <c r="Q68" s="15">
        <f t="shared" ref="Q68:Q76" si="30">IF(K68=0,0,L68)</f>
        <v>30</v>
      </c>
      <c r="R68" s="16">
        <f t="shared" ref="R68:R76" si="31">IF(K68=0,0,M68/1.5)</f>
        <v>0</v>
      </c>
      <c r="S68" s="15">
        <f t="shared" ref="S68:S76" si="32">P68+Q68+R68</f>
        <v>30</v>
      </c>
    </row>
    <row r="69" spans="1:21" s="27" customFormat="1">
      <c r="A69" s="7" t="s">
        <v>93</v>
      </c>
      <c r="B69" s="8" t="s">
        <v>56</v>
      </c>
      <c r="C69" s="9"/>
      <c r="D69" s="8" t="s">
        <v>10</v>
      </c>
      <c r="E69" s="10" t="s">
        <v>117</v>
      </c>
      <c r="F69" s="11">
        <v>6</v>
      </c>
      <c r="G69" s="11" t="s">
        <v>71</v>
      </c>
      <c r="H69" s="9"/>
      <c r="I69" s="9">
        <v>1</v>
      </c>
      <c r="J69" s="9">
        <v>15</v>
      </c>
      <c r="K69" s="9">
        <f t="shared" si="28"/>
        <v>15</v>
      </c>
      <c r="L69" s="9">
        <v>30</v>
      </c>
      <c r="M69" s="9"/>
      <c r="N69" s="12">
        <f t="shared" si="29"/>
        <v>2</v>
      </c>
      <c r="O69" s="13"/>
      <c r="P69" s="14"/>
      <c r="Q69" s="15">
        <f t="shared" si="30"/>
        <v>30</v>
      </c>
      <c r="R69" s="16">
        <f t="shared" si="31"/>
        <v>0</v>
      </c>
      <c r="S69" s="15">
        <f t="shared" si="32"/>
        <v>30</v>
      </c>
    </row>
    <row r="70" spans="1:21" s="27" customFormat="1">
      <c r="A70" s="7" t="s">
        <v>53</v>
      </c>
      <c r="B70" s="8" t="s">
        <v>56</v>
      </c>
      <c r="C70" s="9">
        <v>1</v>
      </c>
      <c r="D70" s="8" t="s">
        <v>9</v>
      </c>
      <c r="E70" s="14" t="s">
        <v>34</v>
      </c>
      <c r="F70" s="11" t="s">
        <v>79</v>
      </c>
      <c r="G70" s="11" t="s">
        <v>35</v>
      </c>
      <c r="H70" s="9"/>
      <c r="I70" s="9">
        <v>1</v>
      </c>
      <c r="J70" s="9">
        <v>6</v>
      </c>
      <c r="K70" s="9">
        <f t="shared" si="28"/>
        <v>6</v>
      </c>
      <c r="L70" s="9"/>
      <c r="M70" s="9">
        <v>60</v>
      </c>
      <c r="N70" s="12">
        <f t="shared" si="29"/>
        <v>0</v>
      </c>
      <c r="O70" s="13">
        <f>M70/5</f>
        <v>12</v>
      </c>
      <c r="P70" s="14"/>
      <c r="Q70" s="15">
        <f t="shared" si="30"/>
        <v>0</v>
      </c>
      <c r="R70" s="16">
        <f t="shared" si="31"/>
        <v>40</v>
      </c>
      <c r="S70" s="15">
        <f t="shared" si="32"/>
        <v>40</v>
      </c>
    </row>
    <row r="71" spans="1:21" s="27" customFormat="1">
      <c r="A71" s="7" t="s">
        <v>53</v>
      </c>
      <c r="B71" s="8" t="s">
        <v>56</v>
      </c>
      <c r="C71" s="9">
        <v>2</v>
      </c>
      <c r="D71" s="8" t="s">
        <v>44</v>
      </c>
      <c r="E71" s="14" t="s">
        <v>34</v>
      </c>
      <c r="F71" s="11" t="s">
        <v>79</v>
      </c>
      <c r="G71" s="11" t="s">
        <v>36</v>
      </c>
      <c r="H71" s="9"/>
      <c r="I71" s="9">
        <v>1</v>
      </c>
      <c r="J71" s="9">
        <v>6</v>
      </c>
      <c r="K71" s="9">
        <f t="shared" si="28"/>
        <v>6</v>
      </c>
      <c r="L71" s="9"/>
      <c r="M71" s="9">
        <v>60</v>
      </c>
      <c r="N71" s="12">
        <f t="shared" si="29"/>
        <v>0</v>
      </c>
      <c r="O71" s="13">
        <f>M71/5</f>
        <v>12</v>
      </c>
      <c r="P71" s="14"/>
      <c r="Q71" s="15">
        <f t="shared" si="30"/>
        <v>0</v>
      </c>
      <c r="R71" s="16">
        <f t="shared" si="31"/>
        <v>40</v>
      </c>
      <c r="S71" s="15">
        <f t="shared" si="32"/>
        <v>40</v>
      </c>
    </row>
    <row r="72" spans="1:21" s="27" customFormat="1">
      <c r="A72" s="7" t="s">
        <v>84</v>
      </c>
      <c r="B72" s="8" t="s">
        <v>56</v>
      </c>
      <c r="C72" s="9"/>
      <c r="D72" s="8" t="s">
        <v>27</v>
      </c>
      <c r="E72" s="14" t="s">
        <v>92</v>
      </c>
      <c r="F72" s="11">
        <v>2</v>
      </c>
      <c r="G72" s="11" t="s">
        <v>74</v>
      </c>
      <c r="H72" s="9"/>
      <c r="I72" s="9">
        <v>1</v>
      </c>
      <c r="J72" s="9">
        <v>15</v>
      </c>
      <c r="K72" s="9">
        <f t="shared" si="28"/>
        <v>15</v>
      </c>
      <c r="L72" s="9">
        <v>45</v>
      </c>
      <c r="M72" s="9"/>
      <c r="N72" s="12">
        <f t="shared" si="29"/>
        <v>3</v>
      </c>
      <c r="O72" s="13"/>
      <c r="P72" s="14"/>
      <c r="Q72" s="15">
        <f t="shared" si="30"/>
        <v>45</v>
      </c>
      <c r="R72" s="16">
        <f t="shared" si="31"/>
        <v>0</v>
      </c>
      <c r="S72" s="15">
        <f t="shared" si="32"/>
        <v>45</v>
      </c>
    </row>
    <row r="73" spans="1:21" s="27" customFormat="1">
      <c r="A73" s="7" t="s">
        <v>84</v>
      </c>
      <c r="B73" s="8" t="s">
        <v>56</v>
      </c>
      <c r="C73" s="9"/>
      <c r="D73" s="8" t="s">
        <v>59</v>
      </c>
      <c r="E73" s="14" t="s">
        <v>22</v>
      </c>
      <c r="F73" s="11">
        <v>2</v>
      </c>
      <c r="G73" s="11" t="s">
        <v>82</v>
      </c>
      <c r="H73" s="9"/>
      <c r="I73" s="9">
        <v>1</v>
      </c>
      <c r="J73" s="9">
        <v>10</v>
      </c>
      <c r="K73" s="9">
        <f t="shared" si="28"/>
        <v>10</v>
      </c>
      <c r="L73" s="9">
        <v>30</v>
      </c>
      <c r="M73" s="9"/>
      <c r="N73" s="12">
        <f t="shared" si="29"/>
        <v>3</v>
      </c>
      <c r="O73" s="13"/>
      <c r="P73" s="14"/>
      <c r="Q73" s="15">
        <f t="shared" si="30"/>
        <v>30</v>
      </c>
      <c r="R73" s="16">
        <f t="shared" si="31"/>
        <v>0</v>
      </c>
      <c r="S73" s="15">
        <f t="shared" si="32"/>
        <v>30</v>
      </c>
    </row>
    <row r="74" spans="1:21" s="27" customFormat="1">
      <c r="A74" s="7" t="s">
        <v>90</v>
      </c>
      <c r="B74" s="8" t="s">
        <v>56</v>
      </c>
      <c r="C74" s="9">
        <v>1</v>
      </c>
      <c r="D74" s="8" t="s">
        <v>103</v>
      </c>
      <c r="E74" s="14" t="s">
        <v>114</v>
      </c>
      <c r="F74" s="11">
        <v>3</v>
      </c>
      <c r="G74" s="11" t="s">
        <v>35</v>
      </c>
      <c r="H74" s="9"/>
      <c r="I74" s="9">
        <v>1</v>
      </c>
      <c r="J74" s="9">
        <v>8</v>
      </c>
      <c r="K74" s="9">
        <f t="shared" si="28"/>
        <v>8</v>
      </c>
      <c r="L74" s="9"/>
      <c r="M74" s="9">
        <v>48</v>
      </c>
      <c r="N74" s="12">
        <f t="shared" si="29"/>
        <v>0</v>
      </c>
      <c r="O74" s="13">
        <f>M74/6</f>
        <v>8</v>
      </c>
      <c r="P74" s="14"/>
      <c r="Q74" s="15">
        <f t="shared" si="30"/>
        <v>0</v>
      </c>
      <c r="R74" s="16">
        <f t="shared" si="31"/>
        <v>32</v>
      </c>
      <c r="S74" s="15">
        <f t="shared" si="32"/>
        <v>32</v>
      </c>
    </row>
    <row r="75" spans="1:21" s="27" customFormat="1">
      <c r="A75" s="7" t="s">
        <v>91</v>
      </c>
      <c r="B75" s="8" t="s">
        <v>56</v>
      </c>
      <c r="C75" s="9">
        <v>1</v>
      </c>
      <c r="D75" s="8" t="s">
        <v>43</v>
      </c>
      <c r="E75" s="14" t="s">
        <v>114</v>
      </c>
      <c r="F75" s="11">
        <v>3</v>
      </c>
      <c r="G75" s="11" t="s">
        <v>35</v>
      </c>
      <c r="H75" s="9"/>
      <c r="I75" s="9">
        <v>9</v>
      </c>
      <c r="J75" s="9">
        <v>15</v>
      </c>
      <c r="K75" s="9">
        <f>J75-I75+1</f>
        <v>7</v>
      </c>
      <c r="L75" s="9"/>
      <c r="M75" s="9">
        <v>42</v>
      </c>
      <c r="N75" s="12">
        <f t="shared" si="29"/>
        <v>0</v>
      </c>
      <c r="O75" s="13">
        <f>M75/6</f>
        <v>7</v>
      </c>
      <c r="P75" s="14"/>
      <c r="Q75" s="15">
        <f t="shared" si="30"/>
        <v>0</v>
      </c>
      <c r="R75" s="16">
        <f t="shared" si="31"/>
        <v>28</v>
      </c>
      <c r="S75" s="15">
        <f t="shared" si="32"/>
        <v>28</v>
      </c>
    </row>
    <row r="76" spans="1:21" s="27" customFormat="1">
      <c r="A76" s="7" t="s">
        <v>91</v>
      </c>
      <c r="B76" s="8" t="s">
        <v>56</v>
      </c>
      <c r="C76" s="9">
        <v>2</v>
      </c>
      <c r="D76" s="8" t="s">
        <v>43</v>
      </c>
      <c r="E76" s="14" t="s">
        <v>114</v>
      </c>
      <c r="F76" s="11">
        <v>3</v>
      </c>
      <c r="G76" s="11" t="s">
        <v>36</v>
      </c>
      <c r="H76" s="9"/>
      <c r="I76" s="9">
        <v>9</v>
      </c>
      <c r="J76" s="9">
        <v>15</v>
      </c>
      <c r="K76" s="9">
        <f t="shared" si="28"/>
        <v>7</v>
      </c>
      <c r="L76" s="9"/>
      <c r="M76" s="9">
        <v>42</v>
      </c>
      <c r="N76" s="12">
        <f t="shared" si="29"/>
        <v>0</v>
      </c>
      <c r="O76" s="13">
        <f>M76/6</f>
        <v>7</v>
      </c>
      <c r="P76" s="14"/>
      <c r="Q76" s="15">
        <f t="shared" si="30"/>
        <v>0</v>
      </c>
      <c r="R76" s="16">
        <f t="shared" si="31"/>
        <v>28</v>
      </c>
      <c r="S76" s="15">
        <f t="shared" si="32"/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106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14</v>
      </c>
      <c r="B80" s="3" t="s">
        <v>15</v>
      </c>
      <c r="C80" s="4" t="s">
        <v>0</v>
      </c>
      <c r="D80" s="3" t="s">
        <v>16</v>
      </c>
      <c r="E80" s="3" t="s">
        <v>17</v>
      </c>
      <c r="F80" s="3" t="s">
        <v>18</v>
      </c>
      <c r="G80" s="3" t="s">
        <v>19</v>
      </c>
      <c r="H80" s="4" t="s">
        <v>1</v>
      </c>
      <c r="I80" s="3" t="s">
        <v>20</v>
      </c>
      <c r="J80" s="3" t="s">
        <v>21</v>
      </c>
      <c r="K80" s="4" t="s">
        <v>2</v>
      </c>
      <c r="L80" s="3" t="s">
        <v>32</v>
      </c>
      <c r="M80" s="3" t="s">
        <v>33</v>
      </c>
      <c r="N80" s="5" t="s">
        <v>3</v>
      </c>
      <c r="O80" s="5" t="s">
        <v>4</v>
      </c>
      <c r="P80" s="4" t="s">
        <v>31</v>
      </c>
      <c r="Q80" s="3" t="s">
        <v>5</v>
      </c>
      <c r="R80" s="3" t="s">
        <v>6</v>
      </c>
      <c r="S80" s="6" t="s">
        <v>7</v>
      </c>
      <c r="T80" s="53" t="s">
        <v>104</v>
      </c>
      <c r="U80" s="54" t="s">
        <v>105</v>
      </c>
    </row>
    <row r="81" spans="1:21" s="27" customFormat="1">
      <c r="A81" s="32" t="s">
        <v>88</v>
      </c>
      <c r="B81" s="8" t="s">
        <v>57</v>
      </c>
      <c r="D81" s="8" t="s">
        <v>38</v>
      </c>
      <c r="E81" s="8" t="s">
        <v>125</v>
      </c>
      <c r="F81" s="11">
        <v>5</v>
      </c>
      <c r="G81" s="11" t="s">
        <v>71</v>
      </c>
      <c r="H81" s="9"/>
      <c r="I81" s="9">
        <v>1</v>
      </c>
      <c r="J81" s="9">
        <v>15</v>
      </c>
      <c r="K81" s="9">
        <f t="shared" ref="K81:K89" si="33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 t="shared" ref="R81:R89" si="34">IF(K81=0,0,M81/1.5)</f>
        <v>0</v>
      </c>
      <c r="S81" s="15">
        <f>P81+Q81+R81</f>
        <v>30</v>
      </c>
    </row>
    <row r="82" spans="1:21" s="27" customFormat="1">
      <c r="A82" s="88" t="s">
        <v>108</v>
      </c>
      <c r="B82" s="8" t="s">
        <v>57</v>
      </c>
      <c r="C82" s="9"/>
      <c r="D82" s="8" t="s">
        <v>10</v>
      </c>
      <c r="E82" s="36" t="s">
        <v>117</v>
      </c>
      <c r="F82" s="11">
        <v>5</v>
      </c>
      <c r="G82" s="11" t="s">
        <v>73</v>
      </c>
      <c r="H82" s="9"/>
      <c r="I82" s="9">
        <v>1</v>
      </c>
      <c r="J82" s="9">
        <v>15</v>
      </c>
      <c r="K82" s="9">
        <f t="shared" si="33"/>
        <v>15</v>
      </c>
      <c r="L82" s="9">
        <v>30</v>
      </c>
      <c r="M82" s="9"/>
      <c r="N82" s="12">
        <f t="shared" ref="N82:N89" si="35">L82/K82</f>
        <v>2</v>
      </c>
      <c r="O82" s="13">
        <f>M82/6</f>
        <v>0</v>
      </c>
      <c r="P82" s="14"/>
      <c r="Q82" s="15">
        <f t="shared" ref="Q82:Q89" si="36">IF(K82=0,0,L82)</f>
        <v>30</v>
      </c>
      <c r="R82" s="16">
        <f t="shared" si="34"/>
        <v>0</v>
      </c>
      <c r="S82" s="15">
        <f t="shared" ref="S82:S89" si="37">P82+Q82+R82</f>
        <v>30</v>
      </c>
    </row>
    <row r="83" spans="1:21" s="27" customFormat="1">
      <c r="A83" s="7" t="s">
        <v>90</v>
      </c>
      <c r="B83" s="8" t="s">
        <v>57</v>
      </c>
      <c r="D83" s="8" t="s">
        <v>103</v>
      </c>
      <c r="E83" s="14" t="s">
        <v>89</v>
      </c>
      <c r="F83" s="24">
        <v>2</v>
      </c>
      <c r="G83" s="11" t="s">
        <v>35</v>
      </c>
      <c r="I83" s="24">
        <v>1</v>
      </c>
      <c r="J83" s="24">
        <v>8</v>
      </c>
      <c r="K83" s="9">
        <f t="shared" si="33"/>
        <v>8</v>
      </c>
      <c r="M83" s="24">
        <v>48</v>
      </c>
      <c r="N83" s="12">
        <f t="shared" si="35"/>
        <v>0</v>
      </c>
      <c r="O83" s="13">
        <f>M83/6</f>
        <v>8</v>
      </c>
      <c r="P83" s="14"/>
      <c r="Q83" s="15">
        <f t="shared" si="36"/>
        <v>0</v>
      </c>
      <c r="R83" s="16">
        <f t="shared" si="34"/>
        <v>32</v>
      </c>
      <c r="S83" s="15">
        <f t="shared" si="37"/>
        <v>32</v>
      </c>
    </row>
    <row r="84" spans="1:21" s="27" customFormat="1">
      <c r="A84" s="7" t="s">
        <v>53</v>
      </c>
      <c r="B84" s="8" t="s">
        <v>57</v>
      </c>
      <c r="C84" s="9">
        <v>1</v>
      </c>
      <c r="D84" s="8" t="s">
        <v>28</v>
      </c>
      <c r="E84" s="14" t="s">
        <v>34</v>
      </c>
      <c r="F84" s="24" t="s">
        <v>77</v>
      </c>
      <c r="G84" s="11" t="s">
        <v>35</v>
      </c>
      <c r="H84" s="9"/>
      <c r="I84" s="9">
        <v>1</v>
      </c>
      <c r="J84" s="9">
        <v>6</v>
      </c>
      <c r="K84" s="9">
        <f t="shared" si="33"/>
        <v>6</v>
      </c>
      <c r="L84" s="9"/>
      <c r="M84" s="9">
        <v>60</v>
      </c>
      <c r="N84" s="12">
        <f t="shared" si="35"/>
        <v>0</v>
      </c>
      <c r="O84" s="13">
        <f>M84/5</f>
        <v>12</v>
      </c>
      <c r="P84" s="14"/>
      <c r="Q84" s="15">
        <f t="shared" si="36"/>
        <v>0</v>
      </c>
      <c r="R84" s="16">
        <f t="shared" si="34"/>
        <v>40</v>
      </c>
      <c r="S84" s="15">
        <f t="shared" si="37"/>
        <v>40</v>
      </c>
    </row>
    <row r="85" spans="1:21" s="27" customFormat="1">
      <c r="A85" s="7" t="s">
        <v>53</v>
      </c>
      <c r="B85" s="8" t="s">
        <v>57</v>
      </c>
      <c r="C85" s="9">
        <v>2</v>
      </c>
      <c r="D85" s="8" t="s">
        <v>45</v>
      </c>
      <c r="E85" s="14" t="s">
        <v>34</v>
      </c>
      <c r="F85" s="11" t="s">
        <v>77</v>
      </c>
      <c r="G85" s="11" t="s">
        <v>36</v>
      </c>
      <c r="H85" s="9"/>
      <c r="I85" s="9">
        <v>1</v>
      </c>
      <c r="J85" s="9">
        <v>6</v>
      </c>
      <c r="K85" s="9">
        <f t="shared" si="33"/>
        <v>6</v>
      </c>
      <c r="L85" s="9"/>
      <c r="M85" s="9">
        <v>60</v>
      </c>
      <c r="N85" s="12">
        <f t="shared" si="35"/>
        <v>0</v>
      </c>
      <c r="O85" s="13">
        <f>M85/5</f>
        <v>12</v>
      </c>
      <c r="P85" s="14"/>
      <c r="Q85" s="15">
        <f t="shared" si="36"/>
        <v>0</v>
      </c>
      <c r="R85" s="16">
        <f t="shared" si="34"/>
        <v>40</v>
      </c>
      <c r="S85" s="15">
        <f t="shared" si="37"/>
        <v>40</v>
      </c>
    </row>
    <row r="86" spans="1:21" s="27" customFormat="1">
      <c r="A86" s="7" t="s">
        <v>91</v>
      </c>
      <c r="B86" s="8" t="s">
        <v>57</v>
      </c>
      <c r="C86" s="9">
        <v>1</v>
      </c>
      <c r="D86" s="8" t="s">
        <v>39</v>
      </c>
      <c r="E86" s="14" t="s">
        <v>89</v>
      </c>
      <c r="F86" s="11">
        <v>2</v>
      </c>
      <c r="G86" s="11" t="s">
        <v>35</v>
      </c>
      <c r="H86" s="9"/>
      <c r="I86" s="9">
        <v>9</v>
      </c>
      <c r="J86" s="9">
        <v>15</v>
      </c>
      <c r="K86" s="9">
        <f>J86-I86+1</f>
        <v>7</v>
      </c>
      <c r="L86" s="9"/>
      <c r="M86" s="9">
        <v>42</v>
      </c>
      <c r="N86" s="12">
        <f t="shared" si="35"/>
        <v>0</v>
      </c>
      <c r="O86" s="13">
        <f>M86/6</f>
        <v>7</v>
      </c>
      <c r="P86" s="14"/>
      <c r="Q86" s="15">
        <f t="shared" si="36"/>
        <v>0</v>
      </c>
      <c r="R86" s="16">
        <f t="shared" si="34"/>
        <v>28</v>
      </c>
      <c r="S86" s="15">
        <f t="shared" si="37"/>
        <v>28</v>
      </c>
    </row>
    <row r="87" spans="1:21" s="27" customFormat="1">
      <c r="A87" s="7" t="s">
        <v>91</v>
      </c>
      <c r="B87" s="8" t="s">
        <v>57</v>
      </c>
      <c r="C87" s="9">
        <v>2</v>
      </c>
      <c r="D87" s="8" t="s">
        <v>39</v>
      </c>
      <c r="E87" s="14" t="s">
        <v>89</v>
      </c>
      <c r="F87" s="11">
        <v>2</v>
      </c>
      <c r="G87" s="11" t="s">
        <v>36</v>
      </c>
      <c r="H87" s="9"/>
      <c r="I87" s="9">
        <v>9</v>
      </c>
      <c r="J87" s="9">
        <v>15</v>
      </c>
      <c r="K87" s="9">
        <f t="shared" si="33"/>
        <v>7</v>
      </c>
      <c r="L87" s="9"/>
      <c r="M87" s="9">
        <v>42</v>
      </c>
      <c r="N87" s="12">
        <f t="shared" si="35"/>
        <v>0</v>
      </c>
      <c r="O87" s="13">
        <f>M87/6</f>
        <v>7</v>
      </c>
      <c r="P87" s="14"/>
      <c r="Q87" s="15">
        <f t="shared" si="36"/>
        <v>0</v>
      </c>
      <c r="R87" s="16">
        <f t="shared" si="34"/>
        <v>28</v>
      </c>
      <c r="S87" s="15">
        <f t="shared" si="37"/>
        <v>28</v>
      </c>
    </row>
    <row r="88" spans="1:21" s="27" customFormat="1">
      <c r="A88" s="88" t="s">
        <v>108</v>
      </c>
      <c r="B88" s="8" t="s">
        <v>57</v>
      </c>
      <c r="C88" s="9"/>
      <c r="D88" s="8" t="s">
        <v>12</v>
      </c>
      <c r="E88" s="14" t="s">
        <v>22</v>
      </c>
      <c r="F88" s="24">
        <v>5</v>
      </c>
      <c r="G88" s="11" t="s">
        <v>72</v>
      </c>
      <c r="H88" s="9"/>
      <c r="I88" s="9">
        <v>1</v>
      </c>
      <c r="J88" s="9">
        <v>15</v>
      </c>
      <c r="K88" s="9">
        <f t="shared" si="33"/>
        <v>15</v>
      </c>
      <c r="L88" s="9">
        <v>30</v>
      </c>
      <c r="M88" s="9"/>
      <c r="N88" s="12">
        <f t="shared" si="35"/>
        <v>2</v>
      </c>
      <c r="O88" s="13"/>
      <c r="P88" s="14"/>
      <c r="Q88" s="15">
        <f t="shared" si="36"/>
        <v>30</v>
      </c>
      <c r="R88" s="16">
        <f t="shared" si="34"/>
        <v>0</v>
      </c>
      <c r="S88" s="15">
        <f t="shared" si="37"/>
        <v>30</v>
      </c>
    </row>
    <row r="89" spans="1:21" s="27" customFormat="1">
      <c r="A89" s="7" t="s">
        <v>87</v>
      </c>
      <c r="B89" s="8" t="s">
        <v>57</v>
      </c>
      <c r="C89" s="9"/>
      <c r="D89" s="8" t="s">
        <v>27</v>
      </c>
      <c r="E89" s="14" t="s">
        <v>92</v>
      </c>
      <c r="F89" s="24">
        <v>3</v>
      </c>
      <c r="G89" s="11" t="s">
        <v>74</v>
      </c>
      <c r="H89" s="9"/>
      <c r="I89" s="9">
        <v>1</v>
      </c>
      <c r="J89" s="9">
        <v>15</v>
      </c>
      <c r="K89" s="9">
        <f t="shared" si="33"/>
        <v>15</v>
      </c>
      <c r="L89" s="9">
        <v>45</v>
      </c>
      <c r="M89" s="9"/>
      <c r="N89" s="12">
        <f t="shared" si="35"/>
        <v>3</v>
      </c>
      <c r="O89" s="13"/>
      <c r="P89" s="14"/>
      <c r="Q89" s="15">
        <f t="shared" si="36"/>
        <v>45</v>
      </c>
      <c r="R89" s="16">
        <f t="shared" si="34"/>
        <v>0</v>
      </c>
      <c r="S89" s="15">
        <f t="shared" si="37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106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14</v>
      </c>
      <c r="B93" s="3" t="s">
        <v>15</v>
      </c>
      <c r="C93" s="4" t="s">
        <v>0</v>
      </c>
      <c r="D93" s="3" t="s">
        <v>16</v>
      </c>
      <c r="E93" s="3" t="s">
        <v>17</v>
      </c>
      <c r="F93" s="3" t="s">
        <v>18</v>
      </c>
      <c r="G93" s="3" t="s">
        <v>19</v>
      </c>
      <c r="H93" s="4" t="s">
        <v>1</v>
      </c>
      <c r="I93" s="3" t="s">
        <v>20</v>
      </c>
      <c r="J93" s="3" t="s">
        <v>21</v>
      </c>
      <c r="K93" s="4" t="s">
        <v>2</v>
      </c>
      <c r="L93" s="3" t="s">
        <v>32</v>
      </c>
      <c r="M93" s="3" t="s">
        <v>33</v>
      </c>
      <c r="N93" s="5" t="s">
        <v>3</v>
      </c>
      <c r="O93" s="5" t="s">
        <v>4</v>
      </c>
      <c r="P93" s="4" t="s">
        <v>31</v>
      </c>
      <c r="Q93" s="3" t="s">
        <v>5</v>
      </c>
      <c r="R93" s="3" t="s">
        <v>6</v>
      </c>
      <c r="S93" s="6" t="s">
        <v>7</v>
      </c>
      <c r="T93" s="53" t="s">
        <v>104</v>
      </c>
      <c r="U93" s="54" t="s">
        <v>105</v>
      </c>
    </row>
    <row r="94" spans="1:21" s="27" customFormat="1">
      <c r="A94" s="7" t="s">
        <v>8</v>
      </c>
      <c r="B94" s="8" t="s">
        <v>75</v>
      </c>
      <c r="C94" s="9">
        <v>1</v>
      </c>
      <c r="D94" s="8" t="s">
        <v>37</v>
      </c>
      <c r="E94" s="7" t="s">
        <v>128</v>
      </c>
      <c r="F94" s="11" t="s">
        <v>77</v>
      </c>
      <c r="G94" s="11" t="s">
        <v>35</v>
      </c>
      <c r="H94" s="9">
        <v>1</v>
      </c>
      <c r="I94" s="9">
        <v>2</v>
      </c>
      <c r="J94" s="9">
        <v>11</v>
      </c>
      <c r="K94" s="9">
        <f t="shared" ref="K94:K105" si="38">J94-I94+1</f>
        <v>10</v>
      </c>
      <c r="L94" s="9"/>
      <c r="M94" s="9">
        <v>120</v>
      </c>
      <c r="N94" s="12">
        <f t="shared" ref="N94:N105" si="39">L94/K94</f>
        <v>0</v>
      </c>
      <c r="O94" s="13">
        <f>M94/5</f>
        <v>24</v>
      </c>
      <c r="P94" s="14"/>
      <c r="Q94" s="15">
        <f t="shared" ref="Q94:Q105" si="40">IF(K94=0,0,L94)</f>
        <v>0</v>
      </c>
      <c r="R94" s="16">
        <f t="shared" ref="R94:R105" si="41">IF(K94=0,0,M94/1.5)</f>
        <v>80</v>
      </c>
      <c r="S94" s="15">
        <f t="shared" ref="S94:S105" si="42">P94+Q94+R94</f>
        <v>80</v>
      </c>
    </row>
    <row r="95" spans="1:21" s="27" customFormat="1">
      <c r="A95" s="7" t="s">
        <v>8</v>
      </c>
      <c r="B95" s="8" t="s">
        <v>78</v>
      </c>
      <c r="C95" s="9">
        <v>2</v>
      </c>
      <c r="D95" s="8" t="s">
        <v>25</v>
      </c>
      <c r="E95" s="7" t="s">
        <v>128</v>
      </c>
      <c r="F95" s="11" t="s">
        <v>77</v>
      </c>
      <c r="G95" s="11" t="s">
        <v>36</v>
      </c>
      <c r="H95" s="9">
        <v>2</v>
      </c>
      <c r="I95" s="9">
        <v>2</v>
      </c>
      <c r="J95" s="9">
        <v>11</v>
      </c>
      <c r="K95" s="9">
        <f t="shared" si="38"/>
        <v>10</v>
      </c>
      <c r="L95" s="9"/>
      <c r="M95" s="9">
        <v>120</v>
      </c>
      <c r="N95" s="12">
        <f t="shared" si="39"/>
        <v>0</v>
      </c>
      <c r="O95" s="13">
        <f>M95/5</f>
        <v>24</v>
      </c>
      <c r="P95" s="14"/>
      <c r="Q95" s="15">
        <f t="shared" si="40"/>
        <v>0</v>
      </c>
      <c r="R95" s="16">
        <f t="shared" si="41"/>
        <v>80</v>
      </c>
      <c r="S95" s="15">
        <f t="shared" si="42"/>
        <v>80</v>
      </c>
    </row>
    <row r="96" spans="1:21" s="27" customFormat="1">
      <c r="A96" s="30" t="s">
        <v>86</v>
      </c>
      <c r="B96" s="8" t="s">
        <v>70</v>
      </c>
      <c r="C96" s="9"/>
      <c r="D96" s="8" t="s">
        <v>40</v>
      </c>
      <c r="E96" s="14" t="s">
        <v>116</v>
      </c>
      <c r="F96" s="24">
        <v>3</v>
      </c>
      <c r="G96" s="11" t="s">
        <v>74</v>
      </c>
      <c r="H96" s="9"/>
      <c r="I96" s="9">
        <v>2</v>
      </c>
      <c r="J96" s="9">
        <v>16</v>
      </c>
      <c r="K96" s="9">
        <f t="shared" si="38"/>
        <v>15</v>
      </c>
      <c r="L96" s="9">
        <v>45</v>
      </c>
      <c r="M96" s="9"/>
      <c r="N96" s="12">
        <f t="shared" si="39"/>
        <v>3</v>
      </c>
      <c r="O96" s="13">
        <f t="shared" ref="O96:O103" si="43">M96/6</f>
        <v>0</v>
      </c>
      <c r="P96" s="14"/>
      <c r="Q96" s="15">
        <f t="shared" si="40"/>
        <v>45</v>
      </c>
      <c r="R96" s="16">
        <f t="shared" si="41"/>
        <v>0</v>
      </c>
      <c r="S96" s="15">
        <f t="shared" si="42"/>
        <v>45</v>
      </c>
    </row>
    <row r="97" spans="1:21" s="27" customFormat="1">
      <c r="A97" s="7" t="s">
        <v>93</v>
      </c>
      <c r="B97" s="8" t="s">
        <v>70</v>
      </c>
      <c r="C97" s="9"/>
      <c r="D97" s="8" t="s">
        <v>10</v>
      </c>
      <c r="E97" s="36" t="s">
        <v>117</v>
      </c>
      <c r="F97" s="11">
        <v>3</v>
      </c>
      <c r="G97" s="11" t="s">
        <v>79</v>
      </c>
      <c r="H97" s="9"/>
      <c r="I97" s="9">
        <v>2</v>
      </c>
      <c r="J97" s="9">
        <v>16</v>
      </c>
      <c r="K97" s="9">
        <f t="shared" si="38"/>
        <v>15</v>
      </c>
      <c r="L97" s="9">
        <v>30</v>
      </c>
      <c r="M97" s="9"/>
      <c r="N97" s="12">
        <f t="shared" si="39"/>
        <v>2</v>
      </c>
      <c r="O97" s="13">
        <f t="shared" si="43"/>
        <v>0</v>
      </c>
      <c r="P97" s="14"/>
      <c r="Q97" s="15">
        <f t="shared" si="40"/>
        <v>30</v>
      </c>
      <c r="R97" s="16">
        <f t="shared" si="41"/>
        <v>0</v>
      </c>
      <c r="S97" s="15">
        <f t="shared" si="42"/>
        <v>30</v>
      </c>
    </row>
    <row r="98" spans="1:21" s="27" customFormat="1">
      <c r="A98" s="7" t="s">
        <v>85</v>
      </c>
      <c r="B98" s="8" t="s">
        <v>70</v>
      </c>
      <c r="C98" s="9"/>
      <c r="D98" s="8" t="s">
        <v>39</v>
      </c>
      <c r="E98" s="14" t="s">
        <v>119</v>
      </c>
      <c r="F98" s="24">
        <v>4</v>
      </c>
      <c r="G98" s="11" t="s">
        <v>81</v>
      </c>
      <c r="H98" s="9"/>
      <c r="I98" s="9">
        <v>2</v>
      </c>
      <c r="J98" s="9">
        <v>16</v>
      </c>
      <c r="K98" s="9">
        <f t="shared" si="38"/>
        <v>15</v>
      </c>
      <c r="L98" s="9">
        <v>60</v>
      </c>
      <c r="M98" s="9"/>
      <c r="N98" s="12">
        <f t="shared" si="39"/>
        <v>4</v>
      </c>
      <c r="O98" s="13">
        <f t="shared" si="43"/>
        <v>0</v>
      </c>
      <c r="P98" s="14"/>
      <c r="Q98" s="15">
        <f t="shared" si="40"/>
        <v>60</v>
      </c>
      <c r="R98" s="16">
        <f t="shared" si="41"/>
        <v>0</v>
      </c>
      <c r="S98" s="15">
        <f t="shared" si="42"/>
        <v>60</v>
      </c>
    </row>
    <row r="99" spans="1:21" s="48" customFormat="1">
      <c r="A99" s="45" t="s">
        <v>121</v>
      </c>
      <c r="B99" s="46" t="s">
        <v>70</v>
      </c>
      <c r="C99" s="47"/>
      <c r="D99" s="46" t="s">
        <v>10</v>
      </c>
      <c r="E99" s="91" t="s">
        <v>115</v>
      </c>
      <c r="F99" s="49">
        <v>5</v>
      </c>
      <c r="G99" s="49" t="s">
        <v>72</v>
      </c>
      <c r="H99" s="47"/>
      <c r="I99" s="47">
        <v>2</v>
      </c>
      <c r="J99" s="47">
        <v>16</v>
      </c>
      <c r="K99" s="47">
        <f t="shared" si="38"/>
        <v>15</v>
      </c>
      <c r="L99" s="47">
        <v>30</v>
      </c>
      <c r="M99" s="47"/>
      <c r="N99" s="50">
        <f t="shared" si="39"/>
        <v>2</v>
      </c>
      <c r="O99" s="51">
        <f t="shared" si="43"/>
        <v>0</v>
      </c>
      <c r="Q99" s="52">
        <f t="shared" si="40"/>
        <v>30</v>
      </c>
      <c r="R99" s="90">
        <f t="shared" si="41"/>
        <v>0</v>
      </c>
      <c r="S99" s="52">
        <f t="shared" si="42"/>
        <v>30</v>
      </c>
    </row>
    <row r="100" spans="1:21" s="48" customFormat="1">
      <c r="A100" s="45" t="s">
        <v>121</v>
      </c>
      <c r="B100" s="46" t="s">
        <v>70</v>
      </c>
      <c r="D100" s="46" t="s">
        <v>30</v>
      </c>
      <c r="E100" s="46" t="s">
        <v>112</v>
      </c>
      <c r="F100" s="47">
        <v>5</v>
      </c>
      <c r="G100" s="49" t="s">
        <v>124</v>
      </c>
      <c r="I100" s="47">
        <v>2</v>
      </c>
      <c r="J100" s="47">
        <v>16</v>
      </c>
      <c r="K100" s="47">
        <f t="shared" si="38"/>
        <v>15</v>
      </c>
      <c r="L100" s="47">
        <v>60</v>
      </c>
      <c r="M100" s="47"/>
      <c r="N100" s="50">
        <f t="shared" si="39"/>
        <v>4</v>
      </c>
      <c r="O100" s="51">
        <f t="shared" si="43"/>
        <v>0</v>
      </c>
      <c r="Q100" s="52">
        <f t="shared" si="40"/>
        <v>60</v>
      </c>
      <c r="R100" s="90">
        <f t="shared" si="41"/>
        <v>0</v>
      </c>
      <c r="S100" s="52">
        <f t="shared" si="42"/>
        <v>60</v>
      </c>
    </row>
    <row r="101" spans="1:21" s="48" customFormat="1">
      <c r="A101" s="45" t="s">
        <v>121</v>
      </c>
      <c r="B101" s="46" t="s">
        <v>70</v>
      </c>
      <c r="D101" s="46" t="s">
        <v>30</v>
      </c>
      <c r="E101" s="46" t="s">
        <v>112</v>
      </c>
      <c r="F101" s="47">
        <v>5</v>
      </c>
      <c r="G101" s="49" t="s">
        <v>94</v>
      </c>
      <c r="I101" s="47">
        <v>17</v>
      </c>
      <c r="J101" s="47">
        <v>19</v>
      </c>
      <c r="K101" s="47">
        <f t="shared" si="38"/>
        <v>3</v>
      </c>
      <c r="L101" s="47">
        <v>15</v>
      </c>
      <c r="M101" s="47"/>
      <c r="N101" s="50">
        <f t="shared" si="39"/>
        <v>5</v>
      </c>
      <c r="O101" s="51">
        <f t="shared" si="43"/>
        <v>0</v>
      </c>
      <c r="Q101" s="52">
        <f t="shared" si="40"/>
        <v>15</v>
      </c>
      <c r="R101" s="90">
        <f t="shared" si="41"/>
        <v>0</v>
      </c>
      <c r="S101" s="52">
        <f t="shared" si="42"/>
        <v>15</v>
      </c>
    </row>
    <row r="102" spans="1:21" s="48" customFormat="1">
      <c r="A102" s="45" t="s">
        <v>85</v>
      </c>
      <c r="B102" s="46" t="s">
        <v>70</v>
      </c>
      <c r="C102" s="47"/>
      <c r="D102" s="46" t="s">
        <v>28</v>
      </c>
      <c r="E102" s="48" t="s">
        <v>122</v>
      </c>
      <c r="F102" s="47">
        <v>2</v>
      </c>
      <c r="G102" s="49" t="s">
        <v>81</v>
      </c>
      <c r="H102" s="47"/>
      <c r="I102" s="47">
        <v>2</v>
      </c>
      <c r="J102" s="47">
        <v>16</v>
      </c>
      <c r="K102" s="47">
        <f t="shared" si="38"/>
        <v>15</v>
      </c>
      <c r="L102" s="47">
        <v>60</v>
      </c>
      <c r="M102" s="47"/>
      <c r="N102" s="50">
        <f t="shared" si="39"/>
        <v>4</v>
      </c>
      <c r="O102" s="51">
        <f t="shared" si="43"/>
        <v>0</v>
      </c>
      <c r="Q102" s="52">
        <f t="shared" si="40"/>
        <v>60</v>
      </c>
      <c r="R102" s="90">
        <f t="shared" si="41"/>
        <v>0</v>
      </c>
      <c r="S102" s="52">
        <f t="shared" si="42"/>
        <v>60</v>
      </c>
    </row>
    <row r="103" spans="1:21" s="48" customFormat="1">
      <c r="A103" s="45" t="s">
        <v>85</v>
      </c>
      <c r="B103" s="46" t="s">
        <v>70</v>
      </c>
      <c r="D103" s="46" t="s">
        <v>28</v>
      </c>
      <c r="E103" s="48" t="s">
        <v>122</v>
      </c>
      <c r="F103" s="47">
        <v>2</v>
      </c>
      <c r="G103" s="49" t="s">
        <v>94</v>
      </c>
      <c r="I103" s="47">
        <v>17</v>
      </c>
      <c r="J103" s="47">
        <v>19</v>
      </c>
      <c r="K103" s="47">
        <f t="shared" si="38"/>
        <v>3</v>
      </c>
      <c r="L103" s="47">
        <v>15</v>
      </c>
      <c r="M103" s="47"/>
      <c r="N103" s="50">
        <f t="shared" si="39"/>
        <v>5</v>
      </c>
      <c r="O103" s="51">
        <f t="shared" si="43"/>
        <v>0</v>
      </c>
      <c r="Q103" s="52">
        <f t="shared" si="40"/>
        <v>15</v>
      </c>
      <c r="R103" s="90">
        <f t="shared" si="41"/>
        <v>0</v>
      </c>
      <c r="S103" s="52">
        <f t="shared" si="42"/>
        <v>15</v>
      </c>
    </row>
    <row r="104" spans="1:21" s="48" customFormat="1">
      <c r="A104" s="45" t="s">
        <v>85</v>
      </c>
      <c r="B104" s="46" t="s">
        <v>70</v>
      </c>
      <c r="D104" s="46" t="s">
        <v>24</v>
      </c>
      <c r="E104" s="46" t="s">
        <v>123</v>
      </c>
      <c r="F104" s="47">
        <v>2</v>
      </c>
      <c r="G104" s="49" t="s">
        <v>73</v>
      </c>
      <c r="I104" s="47">
        <v>2</v>
      </c>
      <c r="J104" s="47">
        <v>16</v>
      </c>
      <c r="K104" s="47">
        <f t="shared" si="38"/>
        <v>15</v>
      </c>
      <c r="L104" s="47">
        <v>30</v>
      </c>
      <c r="M104" s="47"/>
      <c r="N104" s="50">
        <f t="shared" si="39"/>
        <v>2</v>
      </c>
      <c r="O104" s="51">
        <v>0</v>
      </c>
      <c r="Q104" s="52">
        <f t="shared" si="40"/>
        <v>30</v>
      </c>
      <c r="R104" s="90">
        <f t="shared" si="41"/>
        <v>0</v>
      </c>
      <c r="S104" s="52">
        <f t="shared" si="42"/>
        <v>30</v>
      </c>
    </row>
    <row r="105" spans="1:21" s="48" customFormat="1">
      <c r="A105" s="45" t="s">
        <v>85</v>
      </c>
      <c r="B105" s="46" t="s">
        <v>70</v>
      </c>
      <c r="D105" s="46" t="s">
        <v>29</v>
      </c>
      <c r="E105" s="46" t="s">
        <v>120</v>
      </c>
      <c r="F105" s="47">
        <v>4</v>
      </c>
      <c r="G105" s="49" t="s">
        <v>73</v>
      </c>
      <c r="I105" s="47">
        <v>2</v>
      </c>
      <c r="J105" s="47">
        <v>16</v>
      </c>
      <c r="K105" s="47">
        <f t="shared" si="38"/>
        <v>15</v>
      </c>
      <c r="L105" s="47">
        <v>30</v>
      </c>
      <c r="M105" s="47"/>
      <c r="N105" s="50">
        <f t="shared" si="39"/>
        <v>2</v>
      </c>
      <c r="O105" s="51">
        <f>M105/6</f>
        <v>0</v>
      </c>
      <c r="Q105" s="52">
        <f t="shared" si="40"/>
        <v>30</v>
      </c>
      <c r="R105" s="90">
        <f t="shared" si="41"/>
        <v>0</v>
      </c>
      <c r="S105" s="52">
        <f t="shared" si="42"/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106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14</v>
      </c>
      <c r="B109" s="3" t="s">
        <v>15</v>
      </c>
      <c r="C109" s="4" t="s">
        <v>0</v>
      </c>
      <c r="D109" s="3" t="s">
        <v>16</v>
      </c>
      <c r="E109" s="3" t="s">
        <v>17</v>
      </c>
      <c r="F109" s="3" t="s">
        <v>18</v>
      </c>
      <c r="G109" s="3" t="s">
        <v>19</v>
      </c>
      <c r="H109" s="4" t="s">
        <v>1</v>
      </c>
      <c r="I109" s="3" t="s">
        <v>20</v>
      </c>
      <c r="J109" s="3" t="s">
        <v>21</v>
      </c>
      <c r="K109" s="4" t="s">
        <v>2</v>
      </c>
      <c r="L109" s="3" t="s">
        <v>32</v>
      </c>
      <c r="M109" s="3" t="s">
        <v>33</v>
      </c>
      <c r="N109" s="5" t="s">
        <v>3</v>
      </c>
      <c r="O109" s="5" t="s">
        <v>4</v>
      </c>
      <c r="P109" s="4" t="s">
        <v>31</v>
      </c>
      <c r="Q109" s="3" t="s">
        <v>5</v>
      </c>
      <c r="R109" s="3" t="s">
        <v>6</v>
      </c>
      <c r="S109" s="6" t="s">
        <v>7</v>
      </c>
      <c r="T109" s="53" t="s">
        <v>104</v>
      </c>
      <c r="U109" s="54" t="s">
        <v>105</v>
      </c>
    </row>
    <row r="110" spans="1:21" s="27" customFormat="1">
      <c r="A110" s="7"/>
      <c r="B110" s="8" t="s">
        <v>62</v>
      </c>
      <c r="C110" s="9"/>
      <c r="D110" s="8" t="s">
        <v>27</v>
      </c>
      <c r="E110" s="14" t="s">
        <v>113</v>
      </c>
      <c r="F110" s="24">
        <v>4</v>
      </c>
      <c r="G110" s="11" t="s">
        <v>72</v>
      </c>
      <c r="H110" s="9"/>
      <c r="I110" s="9">
        <v>1</v>
      </c>
      <c r="J110" s="9">
        <v>15</v>
      </c>
      <c r="K110" s="9">
        <f t="shared" ref="K110:K116" si="44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45">IF(K110=0,0,M110/1.5)</f>
        <v>0</v>
      </c>
      <c r="S110" s="15">
        <f t="shared" ref="S110:S116" si="46">P110+Q110+R110</f>
        <v>30</v>
      </c>
    </row>
    <row r="111" spans="1:21" s="27" customFormat="1">
      <c r="A111" s="7"/>
      <c r="B111" s="8" t="s">
        <v>62</v>
      </c>
      <c r="C111" s="9"/>
      <c r="D111" s="8" t="s">
        <v>48</v>
      </c>
      <c r="E111" s="14" t="s">
        <v>96</v>
      </c>
      <c r="F111" s="24">
        <v>4</v>
      </c>
      <c r="G111" s="11" t="s">
        <v>71</v>
      </c>
      <c r="H111" s="9"/>
      <c r="I111" s="9">
        <v>1</v>
      </c>
      <c r="J111" s="9">
        <v>15</v>
      </c>
      <c r="K111" s="9">
        <f t="shared" si="44"/>
        <v>15</v>
      </c>
      <c r="L111" s="9">
        <v>30</v>
      </c>
      <c r="M111" s="9"/>
      <c r="N111" s="12">
        <f>L111/K111</f>
        <v>2</v>
      </c>
      <c r="O111" s="13">
        <f t="shared" ref="O111:O116" si="47">M111/6</f>
        <v>0</v>
      </c>
      <c r="P111" s="14"/>
      <c r="Q111" s="15">
        <f>IF(K111=0,0,L111)</f>
        <v>30</v>
      </c>
      <c r="R111" s="16">
        <f t="shared" si="45"/>
        <v>0</v>
      </c>
      <c r="S111" s="15">
        <f t="shared" si="46"/>
        <v>30</v>
      </c>
    </row>
    <row r="112" spans="1:21" s="27" customFormat="1">
      <c r="A112" s="7"/>
      <c r="B112" s="8" t="s">
        <v>62</v>
      </c>
      <c r="C112" s="9"/>
      <c r="D112" s="8" t="s">
        <v>29</v>
      </c>
      <c r="E112" s="14" t="s">
        <v>22</v>
      </c>
      <c r="F112" s="24">
        <v>3</v>
      </c>
      <c r="G112" s="11" t="s">
        <v>71</v>
      </c>
      <c r="H112" s="9"/>
      <c r="I112" s="9">
        <v>1</v>
      </c>
      <c r="J112" s="9">
        <v>15</v>
      </c>
      <c r="K112" s="9">
        <f t="shared" si="44"/>
        <v>15</v>
      </c>
      <c r="L112" s="9">
        <v>30</v>
      </c>
      <c r="M112" s="9"/>
      <c r="N112" s="12"/>
      <c r="O112" s="13">
        <f t="shared" si="47"/>
        <v>0</v>
      </c>
      <c r="P112" s="14"/>
      <c r="Q112" s="15"/>
      <c r="R112" s="16">
        <f t="shared" si="45"/>
        <v>0</v>
      </c>
      <c r="S112" s="15">
        <f t="shared" si="46"/>
        <v>0</v>
      </c>
    </row>
    <row r="113" spans="1:21" s="27" customFormat="1">
      <c r="A113" s="7"/>
      <c r="B113" s="8" t="s">
        <v>62</v>
      </c>
      <c r="C113" s="9"/>
      <c r="D113" s="8" t="s">
        <v>41</v>
      </c>
      <c r="E113" s="14" t="s">
        <v>111</v>
      </c>
      <c r="F113" s="24">
        <v>4</v>
      </c>
      <c r="G113" s="11" t="s">
        <v>73</v>
      </c>
      <c r="H113" s="9"/>
      <c r="I113" s="9">
        <v>1</v>
      </c>
      <c r="J113" s="9">
        <v>15</v>
      </c>
      <c r="K113" s="9">
        <f t="shared" si="44"/>
        <v>15</v>
      </c>
      <c r="L113" s="9">
        <v>30</v>
      </c>
      <c r="M113" s="9"/>
      <c r="N113" s="12"/>
      <c r="O113" s="13">
        <f t="shared" si="47"/>
        <v>0</v>
      </c>
      <c r="P113" s="14"/>
      <c r="Q113" s="15"/>
      <c r="R113" s="16">
        <f t="shared" si="45"/>
        <v>0</v>
      </c>
      <c r="S113" s="15">
        <f t="shared" si="46"/>
        <v>0</v>
      </c>
    </row>
    <row r="114" spans="1:21" s="28" customFormat="1">
      <c r="A114" s="7" t="s">
        <v>90</v>
      </c>
      <c r="B114" s="8" t="s">
        <v>62</v>
      </c>
      <c r="C114" s="9"/>
      <c r="D114" s="8" t="s">
        <v>103</v>
      </c>
      <c r="E114" s="14" t="s">
        <v>95</v>
      </c>
      <c r="F114" s="24">
        <v>6</v>
      </c>
      <c r="G114" s="11" t="s">
        <v>35</v>
      </c>
      <c r="H114" s="9"/>
      <c r="I114" s="9">
        <v>1</v>
      </c>
      <c r="J114" s="9">
        <v>5</v>
      </c>
      <c r="K114" s="9">
        <f t="shared" si="44"/>
        <v>5</v>
      </c>
      <c r="L114" s="9"/>
      <c r="M114" s="9">
        <v>30</v>
      </c>
      <c r="N114" s="12"/>
      <c r="O114" s="13">
        <f t="shared" si="47"/>
        <v>5</v>
      </c>
      <c r="P114" s="14"/>
      <c r="Q114" s="15"/>
      <c r="R114" s="16">
        <f t="shared" si="45"/>
        <v>20</v>
      </c>
      <c r="S114" s="15">
        <f t="shared" si="46"/>
        <v>20</v>
      </c>
    </row>
    <row r="115" spans="1:21" s="28" customFormat="1">
      <c r="A115" s="7" t="s">
        <v>91</v>
      </c>
      <c r="B115" s="8" t="s">
        <v>62</v>
      </c>
      <c r="C115" s="9">
        <v>1</v>
      </c>
      <c r="D115" s="8" t="s">
        <v>43</v>
      </c>
      <c r="E115" s="14" t="s">
        <v>95</v>
      </c>
      <c r="F115" s="24">
        <v>6</v>
      </c>
      <c r="G115" s="11" t="s">
        <v>35</v>
      </c>
      <c r="H115" s="9"/>
      <c r="I115" s="9">
        <v>6</v>
      </c>
      <c r="J115" s="9">
        <v>10</v>
      </c>
      <c r="K115" s="9">
        <f>J115-I115+1</f>
        <v>5</v>
      </c>
      <c r="L115" s="9"/>
      <c r="M115" s="9">
        <v>30</v>
      </c>
      <c r="N115" s="12"/>
      <c r="O115" s="13">
        <f t="shared" si="47"/>
        <v>5</v>
      </c>
      <c r="P115" s="14"/>
      <c r="Q115" s="15"/>
      <c r="R115" s="16">
        <f>IF(K115=0,0,M115/1.5)</f>
        <v>20</v>
      </c>
      <c r="S115" s="15">
        <f t="shared" si="46"/>
        <v>20</v>
      </c>
    </row>
    <row r="116" spans="1:21" s="28" customFormat="1">
      <c r="A116" s="7" t="s">
        <v>91</v>
      </c>
      <c r="B116" s="8" t="s">
        <v>62</v>
      </c>
      <c r="C116" s="9">
        <v>2</v>
      </c>
      <c r="D116" s="8" t="s">
        <v>39</v>
      </c>
      <c r="E116" s="14" t="s">
        <v>95</v>
      </c>
      <c r="F116" s="24">
        <v>6</v>
      </c>
      <c r="G116" s="11" t="s">
        <v>36</v>
      </c>
      <c r="H116" s="9"/>
      <c r="I116" s="9">
        <v>6</v>
      </c>
      <c r="J116" s="9">
        <v>10</v>
      </c>
      <c r="K116" s="9">
        <f t="shared" si="44"/>
        <v>5</v>
      </c>
      <c r="L116" s="9"/>
      <c r="M116" s="9">
        <v>30</v>
      </c>
      <c r="N116" s="12"/>
      <c r="O116" s="13">
        <f t="shared" si="47"/>
        <v>5</v>
      </c>
      <c r="P116" s="14"/>
      <c r="Q116" s="15"/>
      <c r="R116" s="16">
        <f t="shared" si="45"/>
        <v>20</v>
      </c>
      <c r="S116" s="15">
        <f t="shared" si="46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106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14</v>
      </c>
      <c r="B120" s="3" t="s">
        <v>15</v>
      </c>
      <c r="C120" s="4" t="s">
        <v>0</v>
      </c>
      <c r="D120" s="3" t="s">
        <v>16</v>
      </c>
      <c r="E120" s="3" t="s">
        <v>17</v>
      </c>
      <c r="F120" s="3" t="s">
        <v>18</v>
      </c>
      <c r="G120" s="3" t="s">
        <v>19</v>
      </c>
      <c r="H120" s="4" t="s">
        <v>1</v>
      </c>
      <c r="I120" s="3" t="s">
        <v>20</v>
      </c>
      <c r="J120" s="3" t="s">
        <v>21</v>
      </c>
      <c r="K120" s="4" t="s">
        <v>2</v>
      </c>
      <c r="L120" s="3" t="s">
        <v>32</v>
      </c>
      <c r="M120" s="3" t="s">
        <v>33</v>
      </c>
      <c r="N120" s="5" t="s">
        <v>3</v>
      </c>
      <c r="O120" s="5" t="s">
        <v>4</v>
      </c>
      <c r="P120" s="4" t="s">
        <v>31</v>
      </c>
      <c r="Q120" s="3" t="s">
        <v>5</v>
      </c>
      <c r="R120" s="3" t="s">
        <v>6</v>
      </c>
      <c r="S120" s="6" t="s">
        <v>7</v>
      </c>
      <c r="T120" s="53" t="s">
        <v>104</v>
      </c>
      <c r="U120" s="54" t="s">
        <v>105</v>
      </c>
    </row>
    <row r="121" spans="1:21" s="27" customFormat="1">
      <c r="A121" s="10"/>
      <c r="B121" s="8" t="s">
        <v>63</v>
      </c>
      <c r="D121" s="8" t="s">
        <v>41</v>
      </c>
      <c r="E121" s="14" t="s">
        <v>22</v>
      </c>
      <c r="F121" s="11">
        <v>3</v>
      </c>
      <c r="G121" s="11" t="s">
        <v>72</v>
      </c>
      <c r="H121" s="9"/>
      <c r="I121" s="9">
        <v>1</v>
      </c>
      <c r="J121" s="9">
        <v>15</v>
      </c>
      <c r="K121" s="9">
        <f t="shared" ref="K121:K127" si="48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 t="shared" ref="Q121:Q127" si="49">IF(K121=0,0,L121)</f>
        <v>30</v>
      </c>
      <c r="R121" s="16">
        <f t="shared" ref="R121:R127" si="50">IF(K121=0,0,M121/1.5)</f>
        <v>0</v>
      </c>
      <c r="S121" s="15">
        <f>P121+Q121+R121</f>
        <v>30</v>
      </c>
    </row>
    <row r="122" spans="1:21" s="27" customFormat="1">
      <c r="A122" s="10"/>
      <c r="B122" s="8" t="s">
        <v>63</v>
      </c>
      <c r="D122" s="8" t="s">
        <v>41</v>
      </c>
      <c r="E122" s="14" t="s">
        <v>111</v>
      </c>
      <c r="F122" s="11">
        <v>4</v>
      </c>
      <c r="G122" s="11" t="s">
        <v>72</v>
      </c>
      <c r="H122" s="9"/>
      <c r="I122" s="9">
        <v>1</v>
      </c>
      <c r="J122" s="9">
        <v>15</v>
      </c>
      <c r="K122" s="9">
        <f t="shared" si="48"/>
        <v>15</v>
      </c>
      <c r="L122" s="9">
        <v>30</v>
      </c>
      <c r="M122" s="9"/>
      <c r="N122" s="12"/>
      <c r="O122" s="13">
        <f t="shared" ref="O122:O127" si="51">M122/6</f>
        <v>0</v>
      </c>
      <c r="P122" s="14"/>
      <c r="Q122" s="15">
        <f t="shared" si="49"/>
        <v>30</v>
      </c>
      <c r="R122" s="16">
        <f t="shared" si="50"/>
        <v>0</v>
      </c>
      <c r="S122" s="15">
        <f t="shared" ref="S122:S127" si="52">P122+Q122+R122</f>
        <v>30</v>
      </c>
    </row>
    <row r="123" spans="1:21" s="27" customFormat="1">
      <c r="A123" s="7"/>
      <c r="B123" s="8" t="s">
        <v>63</v>
      </c>
      <c r="C123" s="9"/>
      <c r="D123" s="8" t="s">
        <v>27</v>
      </c>
      <c r="E123" s="14" t="s">
        <v>113</v>
      </c>
      <c r="F123" s="24">
        <v>4</v>
      </c>
      <c r="G123" s="11" t="s">
        <v>71</v>
      </c>
      <c r="H123" s="9"/>
      <c r="I123" s="9">
        <v>1</v>
      </c>
      <c r="J123" s="9">
        <v>15</v>
      </c>
      <c r="K123" s="9">
        <f t="shared" si="48"/>
        <v>15</v>
      </c>
      <c r="L123" s="9">
        <v>30</v>
      </c>
      <c r="M123" s="9"/>
      <c r="N123" s="12">
        <f>L123/K123</f>
        <v>2</v>
      </c>
      <c r="O123" s="13">
        <f t="shared" si="51"/>
        <v>0</v>
      </c>
      <c r="P123" s="14"/>
      <c r="Q123" s="15">
        <f t="shared" si="49"/>
        <v>30</v>
      </c>
      <c r="R123" s="16">
        <f t="shared" si="50"/>
        <v>0</v>
      </c>
      <c r="S123" s="15">
        <f t="shared" si="52"/>
        <v>30</v>
      </c>
    </row>
    <row r="124" spans="1:21" s="27" customFormat="1">
      <c r="A124" s="7"/>
      <c r="B124" s="8" t="s">
        <v>63</v>
      </c>
      <c r="C124" s="9"/>
      <c r="D124" s="8" t="s">
        <v>48</v>
      </c>
      <c r="E124" s="14" t="s">
        <v>96</v>
      </c>
      <c r="F124" s="24">
        <v>4</v>
      </c>
      <c r="G124" s="11" t="s">
        <v>73</v>
      </c>
      <c r="H124" s="9"/>
      <c r="I124" s="9">
        <v>1</v>
      </c>
      <c r="J124" s="9">
        <v>15</v>
      </c>
      <c r="K124" s="9">
        <f t="shared" si="48"/>
        <v>15</v>
      </c>
      <c r="L124" s="9">
        <v>30</v>
      </c>
      <c r="M124" s="9"/>
      <c r="N124" s="12">
        <f>L124/K124</f>
        <v>2</v>
      </c>
      <c r="O124" s="13">
        <f t="shared" si="51"/>
        <v>0</v>
      </c>
      <c r="P124" s="14"/>
      <c r="Q124" s="15">
        <f t="shared" si="49"/>
        <v>30</v>
      </c>
      <c r="R124" s="16">
        <f t="shared" si="50"/>
        <v>0</v>
      </c>
      <c r="S124" s="15">
        <f t="shared" si="52"/>
        <v>30</v>
      </c>
    </row>
    <row r="125" spans="1:21" s="28" customFormat="1">
      <c r="A125" s="7" t="s">
        <v>90</v>
      </c>
      <c r="B125" s="8" t="s">
        <v>63</v>
      </c>
      <c r="C125" s="9"/>
      <c r="D125" s="8" t="s">
        <v>103</v>
      </c>
      <c r="E125" s="14" t="s">
        <v>95</v>
      </c>
      <c r="F125" s="24">
        <v>7</v>
      </c>
      <c r="G125" s="11" t="s">
        <v>35</v>
      </c>
      <c r="H125" s="9"/>
      <c r="I125" s="9">
        <v>1</v>
      </c>
      <c r="J125" s="9">
        <v>5</v>
      </c>
      <c r="K125" s="9">
        <f t="shared" si="48"/>
        <v>5</v>
      </c>
      <c r="L125" s="9"/>
      <c r="M125" s="9">
        <v>30</v>
      </c>
      <c r="N125" s="12"/>
      <c r="O125" s="13">
        <f t="shared" si="51"/>
        <v>5</v>
      </c>
      <c r="P125" s="14"/>
      <c r="Q125" s="15">
        <f t="shared" si="49"/>
        <v>0</v>
      </c>
      <c r="R125" s="16">
        <f t="shared" si="50"/>
        <v>20</v>
      </c>
      <c r="S125" s="15">
        <f t="shared" si="52"/>
        <v>20</v>
      </c>
    </row>
    <row r="126" spans="1:21" s="28" customFormat="1">
      <c r="A126" s="7" t="s">
        <v>91</v>
      </c>
      <c r="B126" s="8" t="s">
        <v>63</v>
      </c>
      <c r="C126" s="9">
        <v>1</v>
      </c>
      <c r="D126" s="8" t="s">
        <v>43</v>
      </c>
      <c r="E126" s="14" t="s">
        <v>95</v>
      </c>
      <c r="F126" s="24">
        <v>7</v>
      </c>
      <c r="G126" s="11" t="s">
        <v>35</v>
      </c>
      <c r="H126" s="9"/>
      <c r="I126" s="9">
        <v>6</v>
      </c>
      <c r="J126" s="9">
        <v>10</v>
      </c>
      <c r="K126" s="9">
        <f t="shared" si="48"/>
        <v>5</v>
      </c>
      <c r="L126" s="9"/>
      <c r="M126" s="9">
        <v>30</v>
      </c>
      <c r="N126" s="12"/>
      <c r="O126" s="13">
        <f t="shared" si="51"/>
        <v>5</v>
      </c>
      <c r="P126" s="14"/>
      <c r="Q126" s="15">
        <f t="shared" si="49"/>
        <v>0</v>
      </c>
      <c r="R126" s="16">
        <f t="shared" si="50"/>
        <v>20</v>
      </c>
      <c r="S126" s="15">
        <f t="shared" si="52"/>
        <v>20</v>
      </c>
    </row>
    <row r="127" spans="1:21" s="27" customFormat="1">
      <c r="A127" s="7" t="s">
        <v>91</v>
      </c>
      <c r="B127" s="8" t="s">
        <v>63</v>
      </c>
      <c r="C127" s="9">
        <v>2</v>
      </c>
      <c r="D127" s="8" t="s">
        <v>43</v>
      </c>
      <c r="E127" s="14" t="s">
        <v>95</v>
      </c>
      <c r="F127" s="24">
        <v>7</v>
      </c>
      <c r="G127" s="11" t="s">
        <v>36</v>
      </c>
      <c r="H127" s="9"/>
      <c r="I127" s="9">
        <v>6</v>
      </c>
      <c r="J127" s="9">
        <v>10</v>
      </c>
      <c r="K127" s="9">
        <f t="shared" si="48"/>
        <v>5</v>
      </c>
      <c r="L127" s="9"/>
      <c r="M127" s="9">
        <v>30</v>
      </c>
      <c r="N127" s="12"/>
      <c r="O127" s="13">
        <f t="shared" si="51"/>
        <v>5</v>
      </c>
      <c r="P127" s="14"/>
      <c r="Q127" s="15">
        <f t="shared" si="49"/>
        <v>0</v>
      </c>
      <c r="R127" s="16">
        <f t="shared" si="50"/>
        <v>20</v>
      </c>
      <c r="S127" s="15">
        <f t="shared" si="52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106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14</v>
      </c>
      <c r="B131" s="3" t="s">
        <v>15</v>
      </c>
      <c r="C131" s="4" t="s">
        <v>0</v>
      </c>
      <c r="D131" s="3" t="s">
        <v>16</v>
      </c>
      <c r="E131" s="3" t="s">
        <v>17</v>
      </c>
      <c r="F131" s="3" t="s">
        <v>18</v>
      </c>
      <c r="G131" s="3" t="s">
        <v>19</v>
      </c>
      <c r="H131" s="4" t="s">
        <v>1</v>
      </c>
      <c r="I131" s="3" t="s">
        <v>20</v>
      </c>
      <c r="J131" s="3" t="s">
        <v>21</v>
      </c>
      <c r="K131" s="4" t="s">
        <v>2</v>
      </c>
      <c r="L131" s="3" t="s">
        <v>32</v>
      </c>
      <c r="M131" s="3" t="s">
        <v>33</v>
      </c>
      <c r="N131" s="5" t="s">
        <v>3</v>
      </c>
      <c r="O131" s="5" t="s">
        <v>4</v>
      </c>
      <c r="P131" s="4" t="s">
        <v>31</v>
      </c>
      <c r="Q131" s="3" t="s">
        <v>5</v>
      </c>
      <c r="R131" s="3" t="s">
        <v>6</v>
      </c>
      <c r="S131" s="6" t="s">
        <v>7</v>
      </c>
      <c r="T131" s="53" t="s">
        <v>104</v>
      </c>
      <c r="U131" s="54" t="s">
        <v>105</v>
      </c>
    </row>
    <row r="132" spans="1:21" s="27" customFormat="1">
      <c r="A132" s="10"/>
      <c r="B132" s="8" t="s">
        <v>64</v>
      </c>
      <c r="D132" s="8" t="s">
        <v>41</v>
      </c>
      <c r="E132" s="14" t="s">
        <v>111</v>
      </c>
      <c r="F132" s="11">
        <v>4</v>
      </c>
      <c r="G132" s="11" t="s">
        <v>71</v>
      </c>
      <c r="H132" s="9"/>
      <c r="I132" s="9">
        <v>1</v>
      </c>
      <c r="J132" s="9">
        <v>15</v>
      </c>
      <c r="K132" s="9">
        <f t="shared" ref="K132:K138" si="53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 t="shared" ref="Q132:Q138" si="54">IF(K132=0,0,L132)</f>
        <v>30</v>
      </c>
      <c r="R132" s="16">
        <f t="shared" ref="R132:R138" si="55">IF(K132=0,0,M132/1.5)</f>
        <v>0</v>
      </c>
      <c r="S132" s="15">
        <f>P132+Q132+R132</f>
        <v>30</v>
      </c>
    </row>
    <row r="133" spans="1:21" s="27" customFormat="1">
      <c r="A133" s="7"/>
      <c r="B133" s="8" t="s">
        <v>64</v>
      </c>
      <c r="C133" s="9"/>
      <c r="D133" s="8" t="s">
        <v>41</v>
      </c>
      <c r="E133" s="14" t="s">
        <v>22</v>
      </c>
      <c r="F133" s="11">
        <v>3</v>
      </c>
      <c r="G133" s="11" t="s">
        <v>71</v>
      </c>
      <c r="H133" s="9"/>
      <c r="I133" s="9">
        <v>1</v>
      </c>
      <c r="J133" s="9">
        <v>15</v>
      </c>
      <c r="K133" s="9">
        <f t="shared" si="53"/>
        <v>15</v>
      </c>
      <c r="L133" s="9">
        <v>30</v>
      </c>
      <c r="M133" s="9"/>
      <c r="N133" s="12">
        <f>L133/K133</f>
        <v>2</v>
      </c>
      <c r="O133" s="13">
        <f t="shared" ref="O133:O138" si="56">M133/6</f>
        <v>0</v>
      </c>
      <c r="P133" s="14"/>
      <c r="Q133" s="15">
        <f t="shared" si="54"/>
        <v>30</v>
      </c>
      <c r="R133" s="16">
        <f t="shared" si="55"/>
        <v>0</v>
      </c>
      <c r="S133" s="15">
        <f t="shared" ref="S133:S138" si="57">P133+Q133+R133</f>
        <v>30</v>
      </c>
    </row>
    <row r="134" spans="1:21" s="27" customFormat="1">
      <c r="A134" s="7"/>
      <c r="B134" s="8" t="s">
        <v>64</v>
      </c>
      <c r="C134" s="9"/>
      <c r="D134" s="8" t="s">
        <v>27</v>
      </c>
      <c r="E134" s="14" t="s">
        <v>113</v>
      </c>
      <c r="F134" s="24">
        <v>4</v>
      </c>
      <c r="G134" s="11" t="s">
        <v>73</v>
      </c>
      <c r="H134" s="9"/>
      <c r="I134" s="9">
        <v>1</v>
      </c>
      <c r="J134" s="9">
        <v>15</v>
      </c>
      <c r="K134" s="9">
        <f t="shared" si="53"/>
        <v>15</v>
      </c>
      <c r="L134" s="9">
        <v>30</v>
      </c>
      <c r="M134" s="9"/>
      <c r="N134" s="12">
        <f>L134/K134</f>
        <v>2</v>
      </c>
      <c r="O134" s="13">
        <f t="shared" si="56"/>
        <v>0</v>
      </c>
      <c r="P134" s="14"/>
      <c r="Q134" s="15">
        <f t="shared" si="54"/>
        <v>30</v>
      </c>
      <c r="R134" s="16">
        <f t="shared" si="55"/>
        <v>0</v>
      </c>
      <c r="S134" s="15">
        <f t="shared" si="57"/>
        <v>30</v>
      </c>
    </row>
    <row r="135" spans="1:21" s="27" customFormat="1">
      <c r="A135" s="7"/>
      <c r="B135" s="8" t="s">
        <v>64</v>
      </c>
      <c r="C135" s="9"/>
      <c r="D135" s="8" t="s">
        <v>48</v>
      </c>
      <c r="E135" s="14" t="s">
        <v>96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 t="shared" si="53"/>
        <v>15</v>
      </c>
      <c r="L135" s="9">
        <v>30</v>
      </c>
      <c r="M135" s="9"/>
      <c r="N135" s="12">
        <f>L135/K135</f>
        <v>2</v>
      </c>
      <c r="O135" s="13">
        <f t="shared" si="56"/>
        <v>0</v>
      </c>
      <c r="P135" s="14"/>
      <c r="Q135" s="15">
        <f t="shared" si="54"/>
        <v>30</v>
      </c>
      <c r="R135" s="16">
        <f t="shared" si="55"/>
        <v>0</v>
      </c>
      <c r="S135" s="15">
        <f t="shared" si="57"/>
        <v>30</v>
      </c>
    </row>
    <row r="136" spans="1:21" s="27" customFormat="1">
      <c r="A136" s="7" t="s">
        <v>90</v>
      </c>
      <c r="B136" s="8" t="s">
        <v>64</v>
      </c>
      <c r="C136" s="9"/>
      <c r="D136" s="8" t="s">
        <v>103</v>
      </c>
      <c r="E136" s="14" t="s">
        <v>95</v>
      </c>
      <c r="F136" s="24">
        <v>5</v>
      </c>
      <c r="G136" s="11" t="s">
        <v>35</v>
      </c>
      <c r="H136" s="9"/>
      <c r="I136" s="9">
        <v>6</v>
      </c>
      <c r="J136" s="9">
        <v>10</v>
      </c>
      <c r="K136" s="9">
        <f t="shared" si="53"/>
        <v>5</v>
      </c>
      <c r="L136" s="9"/>
      <c r="M136" s="9">
        <v>30</v>
      </c>
      <c r="N136" s="12"/>
      <c r="O136" s="13">
        <f t="shared" si="56"/>
        <v>5</v>
      </c>
      <c r="P136" s="14"/>
      <c r="Q136" s="15">
        <f t="shared" si="54"/>
        <v>0</v>
      </c>
      <c r="R136" s="16">
        <f t="shared" si="55"/>
        <v>20</v>
      </c>
      <c r="S136" s="15">
        <f t="shared" si="57"/>
        <v>20</v>
      </c>
    </row>
    <row r="137" spans="1:21" s="27" customFormat="1">
      <c r="A137" s="7" t="s">
        <v>91</v>
      </c>
      <c r="B137" s="8" t="s">
        <v>64</v>
      </c>
      <c r="C137" s="9">
        <v>1</v>
      </c>
      <c r="D137" s="8" t="s">
        <v>43</v>
      </c>
      <c r="E137" s="14" t="s">
        <v>95</v>
      </c>
      <c r="F137" s="24">
        <v>5</v>
      </c>
      <c r="G137" s="11" t="s">
        <v>35</v>
      </c>
      <c r="H137" s="9"/>
      <c r="I137" s="9">
        <v>1</v>
      </c>
      <c r="J137" s="9">
        <v>5</v>
      </c>
      <c r="K137" s="9">
        <f>J137-I137+1</f>
        <v>5</v>
      </c>
      <c r="L137" s="9"/>
      <c r="M137" s="9">
        <v>30</v>
      </c>
      <c r="N137" s="12"/>
      <c r="O137" s="13">
        <f t="shared" si="56"/>
        <v>5</v>
      </c>
      <c r="P137" s="14"/>
      <c r="Q137" s="15">
        <f t="shared" si="54"/>
        <v>0</v>
      </c>
      <c r="R137" s="16">
        <f>IF(K137=0,0,M137/1.5)</f>
        <v>20</v>
      </c>
      <c r="S137" s="15">
        <f t="shared" si="57"/>
        <v>20</v>
      </c>
    </row>
    <row r="138" spans="1:21" s="27" customFormat="1">
      <c r="A138" s="7" t="s">
        <v>91</v>
      </c>
      <c r="B138" s="8" t="s">
        <v>64</v>
      </c>
      <c r="C138" s="9">
        <v>2</v>
      </c>
      <c r="D138" s="8" t="s">
        <v>43</v>
      </c>
      <c r="E138" s="14" t="s">
        <v>95</v>
      </c>
      <c r="F138" s="24">
        <v>5</v>
      </c>
      <c r="G138" s="11" t="s">
        <v>36</v>
      </c>
      <c r="H138" s="9"/>
      <c r="I138" s="9">
        <v>1</v>
      </c>
      <c r="J138" s="9">
        <v>5</v>
      </c>
      <c r="K138" s="9">
        <f t="shared" si="53"/>
        <v>5</v>
      </c>
      <c r="L138" s="9"/>
      <c r="M138" s="9">
        <v>30</v>
      </c>
      <c r="N138" s="12"/>
      <c r="O138" s="13">
        <f t="shared" si="56"/>
        <v>5</v>
      </c>
      <c r="P138" s="14"/>
      <c r="Q138" s="15">
        <f t="shared" si="54"/>
        <v>0</v>
      </c>
      <c r="R138" s="16">
        <f t="shared" si="55"/>
        <v>20</v>
      </c>
      <c r="S138" s="15">
        <f t="shared" si="57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106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14</v>
      </c>
      <c r="B141" s="3" t="s">
        <v>15</v>
      </c>
      <c r="C141" s="4" t="s">
        <v>0</v>
      </c>
      <c r="D141" s="3" t="s">
        <v>16</v>
      </c>
      <c r="E141" s="3" t="s">
        <v>17</v>
      </c>
      <c r="F141" s="3" t="s">
        <v>18</v>
      </c>
      <c r="G141" s="3" t="s">
        <v>19</v>
      </c>
      <c r="H141" s="4" t="s">
        <v>1</v>
      </c>
      <c r="I141" s="3" t="s">
        <v>20</v>
      </c>
      <c r="J141" s="3" t="s">
        <v>21</v>
      </c>
      <c r="K141" s="4" t="s">
        <v>2</v>
      </c>
      <c r="L141" s="3" t="s">
        <v>32</v>
      </c>
      <c r="M141" s="3" t="s">
        <v>33</v>
      </c>
      <c r="N141" s="5" t="s">
        <v>3</v>
      </c>
      <c r="O141" s="5" t="s">
        <v>4</v>
      </c>
      <c r="P141" s="4" t="s">
        <v>31</v>
      </c>
      <c r="Q141" s="3" t="s">
        <v>5</v>
      </c>
      <c r="R141" s="3" t="s">
        <v>6</v>
      </c>
      <c r="S141" s="6" t="s">
        <v>7</v>
      </c>
      <c r="T141" s="53" t="s">
        <v>104</v>
      </c>
      <c r="U141" s="54" t="s">
        <v>105</v>
      </c>
    </row>
    <row r="142" spans="1:21" s="27" customFormat="1">
      <c r="A142" s="7"/>
      <c r="B142" s="8" t="s">
        <v>65</v>
      </c>
      <c r="C142" s="9"/>
      <c r="D142" s="8" t="s">
        <v>41</v>
      </c>
      <c r="E142" s="14" t="s">
        <v>22</v>
      </c>
      <c r="F142" s="11">
        <v>3</v>
      </c>
      <c r="G142" s="11" t="s">
        <v>73</v>
      </c>
      <c r="H142" s="9"/>
      <c r="I142" s="9">
        <v>1</v>
      </c>
      <c r="J142" s="9">
        <v>15</v>
      </c>
      <c r="K142" s="9">
        <f t="shared" ref="K142:K148" si="58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59">IF(K142=0,0,M142/1.5)</f>
        <v>0</v>
      </c>
      <c r="S142" s="15">
        <f t="shared" ref="S142:S148" si="60">P142+Q142+R142</f>
        <v>30</v>
      </c>
    </row>
    <row r="143" spans="1:21" s="27" customFormat="1">
      <c r="A143" s="7"/>
      <c r="B143" s="8" t="s">
        <v>65</v>
      </c>
      <c r="C143" s="9"/>
      <c r="D143" s="8" t="s">
        <v>58</v>
      </c>
      <c r="E143" s="14" t="s">
        <v>111</v>
      </c>
      <c r="F143" s="11">
        <v>5</v>
      </c>
      <c r="G143" s="11" t="s">
        <v>73</v>
      </c>
      <c r="H143" s="9"/>
      <c r="I143" s="9">
        <v>1</v>
      </c>
      <c r="J143" s="9">
        <v>15</v>
      </c>
      <c r="K143" s="9">
        <f t="shared" si="58"/>
        <v>15</v>
      </c>
      <c r="L143" s="9">
        <v>30</v>
      </c>
      <c r="M143" s="9"/>
      <c r="N143" s="12">
        <f>L143/K143</f>
        <v>2</v>
      </c>
      <c r="O143" s="13">
        <f t="shared" ref="O143:O148" si="61">M143/6</f>
        <v>0</v>
      </c>
      <c r="P143" s="14"/>
      <c r="Q143" s="15">
        <f>IF(K143=0,0,L143)</f>
        <v>30</v>
      </c>
      <c r="R143" s="16">
        <f t="shared" si="59"/>
        <v>0</v>
      </c>
      <c r="S143" s="15">
        <f t="shared" si="60"/>
        <v>30</v>
      </c>
    </row>
    <row r="144" spans="1:21" s="27" customFormat="1">
      <c r="A144" s="7"/>
      <c r="B144" s="8" t="s">
        <v>65</v>
      </c>
      <c r="C144" s="9"/>
      <c r="D144" s="8" t="s">
        <v>27</v>
      </c>
      <c r="E144" s="14" t="s">
        <v>113</v>
      </c>
      <c r="F144" s="24">
        <v>5</v>
      </c>
      <c r="G144" s="11" t="s">
        <v>72</v>
      </c>
      <c r="H144" s="9"/>
      <c r="I144" s="9">
        <v>1</v>
      </c>
      <c r="J144" s="9">
        <v>15</v>
      </c>
      <c r="K144" s="9">
        <f t="shared" si="58"/>
        <v>15</v>
      </c>
      <c r="L144" s="9">
        <v>30</v>
      </c>
      <c r="M144" s="9"/>
      <c r="N144" s="12">
        <f>L144/K144</f>
        <v>2</v>
      </c>
      <c r="O144" s="13">
        <f t="shared" si="61"/>
        <v>0</v>
      </c>
      <c r="P144" s="14"/>
      <c r="Q144" s="15">
        <f>IF(K144=0,0,L144)</f>
        <v>30</v>
      </c>
      <c r="R144" s="16">
        <f t="shared" si="59"/>
        <v>0</v>
      </c>
      <c r="S144" s="15">
        <f t="shared" si="60"/>
        <v>30</v>
      </c>
    </row>
    <row r="145" spans="1:29" s="27" customFormat="1">
      <c r="A145" s="7"/>
      <c r="B145" s="8" t="s">
        <v>65</v>
      </c>
      <c r="C145" s="9"/>
      <c r="D145" s="8" t="s">
        <v>48</v>
      </c>
      <c r="E145" s="14" t="s">
        <v>96</v>
      </c>
      <c r="F145" s="24">
        <v>5</v>
      </c>
      <c r="G145" s="11" t="s">
        <v>71</v>
      </c>
      <c r="H145" s="9"/>
      <c r="I145" s="9">
        <v>1</v>
      </c>
      <c r="J145" s="9">
        <v>15</v>
      </c>
      <c r="K145" s="9">
        <f t="shared" si="58"/>
        <v>15</v>
      </c>
      <c r="L145" s="9">
        <v>30</v>
      </c>
      <c r="M145" s="9"/>
      <c r="N145" s="12">
        <f>L145/K145</f>
        <v>2</v>
      </c>
      <c r="O145" s="13">
        <f t="shared" si="61"/>
        <v>0</v>
      </c>
      <c r="P145" s="14"/>
      <c r="Q145" s="15">
        <f>IF(K145=0,0,L145)</f>
        <v>30</v>
      </c>
      <c r="R145" s="16">
        <f t="shared" si="59"/>
        <v>0</v>
      </c>
      <c r="S145" s="15">
        <f t="shared" si="60"/>
        <v>30</v>
      </c>
    </row>
    <row r="146" spans="1:29" s="27" customFormat="1">
      <c r="A146" s="7" t="s">
        <v>90</v>
      </c>
      <c r="B146" s="8" t="s">
        <v>65</v>
      </c>
      <c r="C146" s="9"/>
      <c r="D146" s="8" t="s">
        <v>103</v>
      </c>
      <c r="E146" s="14" t="s">
        <v>95</v>
      </c>
      <c r="F146" s="24">
        <v>6</v>
      </c>
      <c r="G146" s="11" t="s">
        <v>35</v>
      </c>
      <c r="H146" s="9"/>
      <c r="I146" s="9">
        <v>6</v>
      </c>
      <c r="J146" s="9">
        <v>10</v>
      </c>
      <c r="K146" s="9">
        <f t="shared" si="58"/>
        <v>5</v>
      </c>
      <c r="L146" s="9"/>
      <c r="M146" s="9">
        <v>30</v>
      </c>
      <c r="N146" s="12"/>
      <c r="O146" s="13">
        <f t="shared" si="61"/>
        <v>5</v>
      </c>
      <c r="P146" s="14"/>
      <c r="Q146" s="15"/>
      <c r="R146" s="16">
        <f t="shared" si="59"/>
        <v>20</v>
      </c>
      <c r="S146" s="15">
        <f t="shared" si="60"/>
        <v>20</v>
      </c>
    </row>
    <row r="147" spans="1:29" s="27" customFormat="1">
      <c r="A147" s="7" t="s">
        <v>91</v>
      </c>
      <c r="B147" s="8" t="s">
        <v>65</v>
      </c>
      <c r="C147" s="9">
        <v>1</v>
      </c>
      <c r="D147" s="8" t="s">
        <v>30</v>
      </c>
      <c r="E147" s="14" t="s">
        <v>95</v>
      </c>
      <c r="F147" s="24">
        <v>6</v>
      </c>
      <c r="G147" s="11" t="s">
        <v>35</v>
      </c>
      <c r="H147" s="9"/>
      <c r="I147" s="9">
        <v>1</v>
      </c>
      <c r="J147" s="9">
        <v>5</v>
      </c>
      <c r="K147" s="9">
        <f t="shared" si="58"/>
        <v>5</v>
      </c>
      <c r="L147" s="9"/>
      <c r="M147" s="9">
        <v>30</v>
      </c>
      <c r="N147" s="12"/>
      <c r="O147" s="13">
        <f t="shared" si="61"/>
        <v>5</v>
      </c>
      <c r="P147" s="14"/>
      <c r="Q147" s="15"/>
      <c r="R147" s="16">
        <f t="shared" si="59"/>
        <v>20</v>
      </c>
      <c r="S147" s="15">
        <f t="shared" si="60"/>
        <v>20</v>
      </c>
    </row>
    <row r="148" spans="1:29" s="27" customFormat="1">
      <c r="A148" s="7" t="s">
        <v>91</v>
      </c>
      <c r="B148" s="8" t="s">
        <v>65</v>
      </c>
      <c r="C148" s="9">
        <v>2</v>
      </c>
      <c r="D148" s="8" t="s">
        <v>39</v>
      </c>
      <c r="E148" s="14" t="s">
        <v>95</v>
      </c>
      <c r="F148" s="24">
        <v>6</v>
      </c>
      <c r="G148" s="11" t="s">
        <v>36</v>
      </c>
      <c r="H148" s="9"/>
      <c r="I148" s="9">
        <v>1</v>
      </c>
      <c r="J148" s="9">
        <v>5</v>
      </c>
      <c r="K148" s="9">
        <f t="shared" si="58"/>
        <v>5</v>
      </c>
      <c r="L148" s="9"/>
      <c r="M148" s="9">
        <v>30</v>
      </c>
      <c r="N148" s="12"/>
      <c r="O148" s="13">
        <f t="shared" si="61"/>
        <v>5</v>
      </c>
      <c r="P148" s="14"/>
      <c r="Q148" s="15"/>
      <c r="R148" s="16">
        <f t="shared" si="59"/>
        <v>20</v>
      </c>
      <c r="S148" s="15">
        <f t="shared" si="6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106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14</v>
      </c>
      <c r="B151" s="3" t="s">
        <v>15</v>
      </c>
      <c r="C151" s="4" t="s">
        <v>0</v>
      </c>
      <c r="D151" s="3" t="s">
        <v>16</v>
      </c>
      <c r="E151" s="3" t="s">
        <v>17</v>
      </c>
      <c r="F151" s="3" t="s">
        <v>18</v>
      </c>
      <c r="G151" s="3" t="s">
        <v>19</v>
      </c>
      <c r="H151" s="4" t="s">
        <v>1</v>
      </c>
      <c r="I151" s="3" t="s">
        <v>20</v>
      </c>
      <c r="J151" s="3" t="s">
        <v>21</v>
      </c>
      <c r="K151" s="4" t="s">
        <v>2</v>
      </c>
      <c r="L151" s="3" t="s">
        <v>32</v>
      </c>
      <c r="M151" s="3" t="s">
        <v>33</v>
      </c>
      <c r="N151" s="5" t="s">
        <v>3</v>
      </c>
      <c r="O151" s="5" t="s">
        <v>4</v>
      </c>
      <c r="P151" s="4" t="s">
        <v>31</v>
      </c>
      <c r="Q151" s="3" t="s">
        <v>5</v>
      </c>
      <c r="R151" s="3" t="s">
        <v>6</v>
      </c>
      <c r="S151" s="6" t="s">
        <v>7</v>
      </c>
      <c r="T151" s="53" t="s">
        <v>104</v>
      </c>
      <c r="U151" s="54" t="s">
        <v>105</v>
      </c>
    </row>
    <row r="152" spans="1:29" s="27" customFormat="1">
      <c r="A152" s="10"/>
      <c r="B152" s="8" t="s">
        <v>66</v>
      </c>
      <c r="D152" s="8" t="s">
        <v>58</v>
      </c>
      <c r="E152" s="14" t="s">
        <v>111</v>
      </c>
      <c r="F152" s="11">
        <v>3</v>
      </c>
      <c r="G152" s="87" t="s">
        <v>71</v>
      </c>
      <c r="H152" s="9"/>
      <c r="I152" s="9">
        <v>1</v>
      </c>
      <c r="J152" s="9">
        <v>15</v>
      </c>
      <c r="K152" s="9">
        <f t="shared" ref="K152:K158" si="62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 t="shared" ref="S152:S158" si="63">P152+Q152+R152</f>
        <v>30</v>
      </c>
    </row>
    <row r="153" spans="1:29" s="27" customFormat="1">
      <c r="A153" s="7"/>
      <c r="B153" s="14" t="s">
        <v>66</v>
      </c>
      <c r="C153" s="9"/>
      <c r="D153" s="8" t="s">
        <v>29</v>
      </c>
      <c r="E153" s="14" t="s">
        <v>22</v>
      </c>
      <c r="F153" s="11">
        <v>3</v>
      </c>
      <c r="G153" s="87" t="s">
        <v>72</v>
      </c>
      <c r="H153" s="9"/>
      <c r="I153" s="9">
        <v>1</v>
      </c>
      <c r="J153" s="9">
        <v>15</v>
      </c>
      <c r="K153" s="9">
        <f t="shared" si="62"/>
        <v>15</v>
      </c>
      <c r="L153" s="9">
        <v>30</v>
      </c>
      <c r="M153" s="9"/>
      <c r="N153" s="12">
        <f>L153/K153</f>
        <v>2</v>
      </c>
      <c r="O153" s="13">
        <f t="shared" ref="O153:O158" si="64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si="63"/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66</v>
      </c>
      <c r="C154" s="9"/>
      <c r="D154" s="8" t="s">
        <v>27</v>
      </c>
      <c r="E154" s="14" t="s">
        <v>113</v>
      </c>
      <c r="F154" s="24">
        <v>5</v>
      </c>
      <c r="G154" s="11" t="s">
        <v>71</v>
      </c>
      <c r="H154" s="9"/>
      <c r="I154" s="9">
        <v>1</v>
      </c>
      <c r="J154" s="9">
        <v>15</v>
      </c>
      <c r="K154" s="9">
        <f t="shared" si="62"/>
        <v>15</v>
      </c>
      <c r="L154" s="9">
        <v>30</v>
      </c>
      <c r="M154" s="9"/>
      <c r="N154" s="12"/>
      <c r="O154" s="13">
        <f t="shared" si="64"/>
        <v>0</v>
      </c>
      <c r="P154" s="14"/>
      <c r="Q154" s="15">
        <f>IF(K154=0,0,L154)</f>
        <v>30</v>
      </c>
      <c r="R154" s="16"/>
      <c r="S154" s="15">
        <f t="shared" si="63"/>
        <v>30</v>
      </c>
    </row>
    <row r="155" spans="1:29" s="27" customFormat="1">
      <c r="A155" s="7"/>
      <c r="B155" s="8" t="s">
        <v>66</v>
      </c>
      <c r="C155" s="9"/>
      <c r="D155" s="8" t="s">
        <v>48</v>
      </c>
      <c r="E155" s="14" t="s">
        <v>96</v>
      </c>
      <c r="F155" s="24">
        <v>5</v>
      </c>
      <c r="G155" s="11" t="s">
        <v>72</v>
      </c>
      <c r="H155" s="9"/>
      <c r="I155" s="9">
        <v>1</v>
      </c>
      <c r="J155" s="9">
        <v>15</v>
      </c>
      <c r="K155" s="9">
        <f t="shared" si="62"/>
        <v>15</v>
      </c>
      <c r="L155" s="9">
        <v>30</v>
      </c>
      <c r="M155" s="9"/>
      <c r="N155" s="12">
        <f>L155/K155</f>
        <v>2</v>
      </c>
      <c r="O155" s="13">
        <f t="shared" si="64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63"/>
        <v>30</v>
      </c>
    </row>
    <row r="156" spans="1:29" s="27" customFormat="1">
      <c r="A156" s="7" t="s">
        <v>90</v>
      </c>
      <c r="B156" s="8" t="s">
        <v>66</v>
      </c>
      <c r="C156" s="9"/>
      <c r="D156" s="8" t="s">
        <v>103</v>
      </c>
      <c r="E156" s="14" t="s">
        <v>95</v>
      </c>
      <c r="F156" s="24">
        <v>7</v>
      </c>
      <c r="G156" s="11" t="s">
        <v>35</v>
      </c>
      <c r="H156" s="9"/>
      <c r="I156" s="9">
        <v>6</v>
      </c>
      <c r="J156" s="9">
        <v>10</v>
      </c>
      <c r="K156" s="9">
        <f t="shared" si="62"/>
        <v>5</v>
      </c>
      <c r="L156" s="9"/>
      <c r="M156" s="9">
        <v>30</v>
      </c>
      <c r="N156" s="12"/>
      <c r="O156" s="13">
        <f t="shared" si="64"/>
        <v>5</v>
      </c>
      <c r="P156" s="14"/>
      <c r="Q156" s="15"/>
      <c r="R156" s="16">
        <f>IF(K156=0,0,M156/1.5)</f>
        <v>20</v>
      </c>
      <c r="S156" s="15">
        <f t="shared" si="63"/>
        <v>20</v>
      </c>
    </row>
    <row r="157" spans="1:29" s="27" customFormat="1">
      <c r="A157" s="7" t="s">
        <v>91</v>
      </c>
      <c r="B157" s="8" t="s">
        <v>66</v>
      </c>
      <c r="C157" s="9">
        <v>1</v>
      </c>
      <c r="D157" s="8" t="s">
        <v>39</v>
      </c>
      <c r="E157" s="14" t="s">
        <v>95</v>
      </c>
      <c r="F157" s="24">
        <v>7</v>
      </c>
      <c r="G157" s="11" t="s">
        <v>35</v>
      </c>
      <c r="H157" s="9"/>
      <c r="I157" s="9">
        <v>1</v>
      </c>
      <c r="J157" s="9">
        <v>5</v>
      </c>
      <c r="K157" s="9">
        <f t="shared" si="62"/>
        <v>5</v>
      </c>
      <c r="L157" s="9"/>
      <c r="M157" s="9">
        <v>30</v>
      </c>
      <c r="N157" s="12"/>
      <c r="O157" s="13">
        <f t="shared" si="64"/>
        <v>5</v>
      </c>
      <c r="P157" s="14"/>
      <c r="Q157" s="15"/>
      <c r="R157" s="16">
        <f>IF(K157=0,0,M157/1.5)</f>
        <v>20</v>
      </c>
      <c r="S157" s="15">
        <f t="shared" si="63"/>
        <v>20</v>
      </c>
    </row>
    <row r="158" spans="1:29" s="27" customFormat="1">
      <c r="A158" s="7" t="s">
        <v>91</v>
      </c>
      <c r="B158" s="8" t="s">
        <v>66</v>
      </c>
      <c r="C158" s="9">
        <v>2</v>
      </c>
      <c r="D158" s="8" t="s">
        <v>39</v>
      </c>
      <c r="E158" s="14" t="s">
        <v>95</v>
      </c>
      <c r="F158" s="24">
        <v>7</v>
      </c>
      <c r="G158" s="11" t="s">
        <v>36</v>
      </c>
      <c r="H158" s="9"/>
      <c r="I158" s="9">
        <v>1</v>
      </c>
      <c r="J158" s="9">
        <v>5</v>
      </c>
      <c r="K158" s="9">
        <f t="shared" si="62"/>
        <v>5</v>
      </c>
      <c r="L158" s="9"/>
      <c r="M158" s="9">
        <v>30</v>
      </c>
      <c r="N158" s="12"/>
      <c r="O158" s="13">
        <f t="shared" si="64"/>
        <v>5</v>
      </c>
      <c r="P158" s="14"/>
      <c r="Q158" s="15"/>
      <c r="R158" s="16">
        <f>IF(K158=0,0,M158/1.5)</f>
        <v>20</v>
      </c>
      <c r="S158" s="15">
        <f t="shared" si="6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106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14</v>
      </c>
      <c r="B161" s="3" t="s">
        <v>15</v>
      </c>
      <c r="C161" s="4" t="s">
        <v>0</v>
      </c>
      <c r="D161" s="3" t="s">
        <v>16</v>
      </c>
      <c r="E161" s="3" t="s">
        <v>17</v>
      </c>
      <c r="F161" s="3" t="s">
        <v>18</v>
      </c>
      <c r="G161" s="3" t="s">
        <v>19</v>
      </c>
      <c r="H161" s="4" t="s">
        <v>1</v>
      </c>
      <c r="I161" s="3" t="s">
        <v>20</v>
      </c>
      <c r="J161" s="3" t="s">
        <v>21</v>
      </c>
      <c r="K161" s="4" t="s">
        <v>2</v>
      </c>
      <c r="L161" s="3" t="s">
        <v>32</v>
      </c>
      <c r="M161" s="3" t="s">
        <v>33</v>
      </c>
      <c r="N161" s="5" t="s">
        <v>3</v>
      </c>
      <c r="O161" s="5" t="s">
        <v>4</v>
      </c>
      <c r="P161" s="4" t="s">
        <v>31</v>
      </c>
      <c r="Q161" s="3" t="s">
        <v>5</v>
      </c>
      <c r="R161" s="3" t="s">
        <v>6</v>
      </c>
      <c r="S161" s="6" t="s">
        <v>7</v>
      </c>
      <c r="T161" s="53" t="s">
        <v>104</v>
      </c>
      <c r="U161" s="54" t="s">
        <v>105</v>
      </c>
    </row>
    <row r="162" spans="1:21" s="27" customFormat="1">
      <c r="A162" s="7" t="s">
        <v>91</v>
      </c>
      <c r="B162" s="8" t="s">
        <v>60</v>
      </c>
      <c r="C162" s="9">
        <v>2</v>
      </c>
      <c r="D162" s="8" t="s">
        <v>43</v>
      </c>
      <c r="E162" s="14" t="s">
        <v>97</v>
      </c>
      <c r="F162" s="24">
        <v>2</v>
      </c>
      <c r="G162" s="11" t="s">
        <v>36</v>
      </c>
      <c r="H162" s="9"/>
      <c r="I162" s="9">
        <v>2</v>
      </c>
      <c r="J162" s="9">
        <v>6</v>
      </c>
      <c r="K162" s="9">
        <f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>P162+Q162+R162</f>
        <v>20</v>
      </c>
    </row>
    <row r="163" spans="1:21" s="40" customFormat="1">
      <c r="A163" s="94" t="s">
        <v>90</v>
      </c>
      <c r="B163" s="38" t="s">
        <v>60</v>
      </c>
      <c r="C163" s="39">
        <v>1</v>
      </c>
      <c r="D163" s="38" t="s">
        <v>103</v>
      </c>
      <c r="E163" s="40" t="s">
        <v>98</v>
      </c>
      <c r="F163" s="39">
        <v>3</v>
      </c>
      <c r="G163" s="41" t="s">
        <v>36</v>
      </c>
      <c r="H163" s="39"/>
      <c r="I163" s="39">
        <v>2</v>
      </c>
      <c r="J163" s="39">
        <v>6</v>
      </c>
      <c r="K163" s="39">
        <f>J163-I163+1</f>
        <v>5</v>
      </c>
      <c r="L163" s="39"/>
      <c r="M163" s="39">
        <v>30</v>
      </c>
      <c r="N163" s="42"/>
      <c r="O163" s="43">
        <f>M163/6</f>
        <v>5</v>
      </c>
      <c r="Q163" s="44">
        <f t="shared" ref="Q163:Q172" si="65">IF(K163=0,0,L163)</f>
        <v>0</v>
      </c>
      <c r="R163" s="95">
        <f t="shared" ref="R163:R172" si="66">IF(K163=0,0,M163/1.5)</f>
        <v>20</v>
      </c>
      <c r="S163" s="44">
        <f>P163+Q163+R163</f>
        <v>20</v>
      </c>
    </row>
    <row r="164" spans="1:21" s="27" customFormat="1">
      <c r="A164" s="7" t="s">
        <v>91</v>
      </c>
      <c r="B164" s="8" t="s">
        <v>60</v>
      </c>
      <c r="C164" s="9">
        <v>1</v>
      </c>
      <c r="D164" s="8" t="s">
        <v>43</v>
      </c>
      <c r="E164" s="14" t="s">
        <v>97</v>
      </c>
      <c r="F164" s="24">
        <v>2</v>
      </c>
      <c r="G164" s="11" t="s">
        <v>35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>M164/6</f>
        <v>5</v>
      </c>
      <c r="P164" s="14"/>
      <c r="Q164" s="15">
        <f t="shared" si="65"/>
        <v>0</v>
      </c>
      <c r="R164" s="16">
        <f t="shared" si="66"/>
        <v>20</v>
      </c>
      <c r="S164" s="15">
        <f>P164+Q164+R164</f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106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14</v>
      </c>
      <c r="B169" s="3" t="s">
        <v>15</v>
      </c>
      <c r="C169" s="4" t="s">
        <v>0</v>
      </c>
      <c r="D169" s="3" t="s">
        <v>16</v>
      </c>
      <c r="E169" s="3" t="s">
        <v>17</v>
      </c>
      <c r="F169" s="3" t="s">
        <v>18</v>
      </c>
      <c r="G169" s="3" t="s">
        <v>19</v>
      </c>
      <c r="H169" s="4" t="s">
        <v>1</v>
      </c>
      <c r="I169" s="3" t="s">
        <v>20</v>
      </c>
      <c r="J169" s="3" t="s">
        <v>21</v>
      </c>
      <c r="K169" s="4" t="s">
        <v>2</v>
      </c>
      <c r="L169" s="3" t="s">
        <v>32</v>
      </c>
      <c r="M169" s="3" t="s">
        <v>33</v>
      </c>
      <c r="N169" s="5" t="s">
        <v>3</v>
      </c>
      <c r="O169" s="5" t="s">
        <v>4</v>
      </c>
      <c r="P169" s="4" t="s">
        <v>31</v>
      </c>
      <c r="Q169" s="3" t="s">
        <v>5</v>
      </c>
      <c r="R169" s="3" t="s">
        <v>6</v>
      </c>
      <c r="S169" s="6" t="s">
        <v>7</v>
      </c>
      <c r="T169" s="53" t="s">
        <v>104</v>
      </c>
      <c r="U169" s="54" t="s">
        <v>105</v>
      </c>
    </row>
    <row r="170" spans="1:21" s="27" customFormat="1">
      <c r="A170" s="7" t="s">
        <v>91</v>
      </c>
      <c r="B170" s="8" t="s">
        <v>61</v>
      </c>
      <c r="C170" s="9">
        <v>1</v>
      </c>
      <c r="D170" s="8" t="s">
        <v>43</v>
      </c>
      <c r="E170" s="14" t="s">
        <v>97</v>
      </c>
      <c r="F170" s="24">
        <v>3</v>
      </c>
      <c r="G170" s="11" t="s">
        <v>35</v>
      </c>
      <c r="H170" s="9"/>
      <c r="I170" s="9">
        <v>2</v>
      </c>
      <c r="J170" s="9">
        <v>6</v>
      </c>
      <c r="K170" s="9">
        <f>J170-I170+1</f>
        <v>5</v>
      </c>
      <c r="L170" s="9"/>
      <c r="M170" s="9">
        <v>30</v>
      </c>
      <c r="N170" s="12"/>
      <c r="O170" s="13">
        <f>M170/6</f>
        <v>5</v>
      </c>
      <c r="P170" s="14"/>
      <c r="Q170" s="15">
        <f t="shared" si="65"/>
        <v>0</v>
      </c>
      <c r="R170" s="16">
        <f t="shared" si="66"/>
        <v>20</v>
      </c>
      <c r="S170" s="15">
        <f>P170+Q170+R170</f>
        <v>20</v>
      </c>
    </row>
    <row r="171" spans="1:21" s="27" customFormat="1">
      <c r="A171" s="7" t="s">
        <v>91</v>
      </c>
      <c r="B171" s="8" t="s">
        <v>61</v>
      </c>
      <c r="C171" s="9">
        <v>2</v>
      </c>
      <c r="D171" s="8" t="s">
        <v>43</v>
      </c>
      <c r="E171" s="14" t="s">
        <v>97</v>
      </c>
      <c r="F171" s="24">
        <v>3</v>
      </c>
      <c r="G171" s="11" t="s">
        <v>36</v>
      </c>
      <c r="H171" s="9"/>
      <c r="I171" s="9">
        <v>2</v>
      </c>
      <c r="J171" s="9">
        <v>6</v>
      </c>
      <c r="K171" s="9">
        <f>J171-I171+1</f>
        <v>5</v>
      </c>
      <c r="L171" s="9"/>
      <c r="M171" s="9">
        <v>30</v>
      </c>
      <c r="N171" s="12"/>
      <c r="O171" s="13">
        <f>M171/6</f>
        <v>5</v>
      </c>
      <c r="P171" s="14"/>
      <c r="Q171" s="15">
        <f t="shared" si="65"/>
        <v>0</v>
      </c>
      <c r="R171" s="16">
        <f t="shared" si="66"/>
        <v>20</v>
      </c>
      <c r="S171" s="15">
        <f>P171+Q171+R171</f>
        <v>20</v>
      </c>
    </row>
    <row r="172" spans="1:21" s="40" customFormat="1">
      <c r="A172" s="94" t="s">
        <v>90</v>
      </c>
      <c r="B172" s="38" t="s">
        <v>61</v>
      </c>
      <c r="C172" s="39"/>
      <c r="D172" s="38" t="s">
        <v>103</v>
      </c>
      <c r="E172" s="40" t="s">
        <v>98</v>
      </c>
      <c r="F172" s="39">
        <v>3</v>
      </c>
      <c r="G172" s="41" t="s">
        <v>36</v>
      </c>
      <c r="H172" s="39"/>
      <c r="I172" s="39">
        <v>2</v>
      </c>
      <c r="J172" s="39">
        <v>6</v>
      </c>
      <c r="K172" s="39">
        <f>J172-I172+1</f>
        <v>5</v>
      </c>
      <c r="L172" s="39"/>
      <c r="M172" s="39">
        <v>30</v>
      </c>
      <c r="N172" s="42"/>
      <c r="O172" s="43">
        <f>M172/6</f>
        <v>5</v>
      </c>
      <c r="Q172" s="44">
        <f t="shared" si="65"/>
        <v>0</v>
      </c>
      <c r="R172" s="95">
        <f t="shared" si="66"/>
        <v>20</v>
      </c>
      <c r="S172" s="44">
        <f>P172+Q172+R172</f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106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14</v>
      </c>
      <c r="B177" s="3" t="s">
        <v>15</v>
      </c>
      <c r="C177" s="4" t="s">
        <v>0</v>
      </c>
      <c r="D177" s="3" t="s">
        <v>16</v>
      </c>
      <c r="E177" s="3" t="s">
        <v>17</v>
      </c>
      <c r="F177" s="3" t="s">
        <v>18</v>
      </c>
      <c r="G177" s="3" t="s">
        <v>19</v>
      </c>
      <c r="H177" s="4" t="s">
        <v>1</v>
      </c>
      <c r="I177" s="3" t="s">
        <v>20</v>
      </c>
      <c r="J177" s="3" t="s">
        <v>21</v>
      </c>
      <c r="K177" s="4" t="s">
        <v>2</v>
      </c>
      <c r="L177" s="3" t="s">
        <v>32</v>
      </c>
      <c r="M177" s="3" t="s">
        <v>33</v>
      </c>
      <c r="N177" s="5" t="s">
        <v>3</v>
      </c>
      <c r="O177" s="5" t="s">
        <v>4</v>
      </c>
      <c r="P177" s="4" t="s">
        <v>31</v>
      </c>
      <c r="Q177" s="3" t="s">
        <v>5</v>
      </c>
      <c r="R177" s="3" t="s">
        <v>6</v>
      </c>
      <c r="S177" s="6" t="s">
        <v>7</v>
      </c>
      <c r="T177" s="53" t="s">
        <v>104</v>
      </c>
      <c r="U177" s="54" t="s">
        <v>105</v>
      </c>
    </row>
    <row r="178" spans="1:22" s="27" customFormat="1">
      <c r="A178" s="7" t="s">
        <v>90</v>
      </c>
      <c r="B178" s="8" t="s">
        <v>68</v>
      </c>
      <c r="C178" s="9"/>
      <c r="D178" s="8" t="s">
        <v>103</v>
      </c>
      <c r="E178" s="14" t="s">
        <v>95</v>
      </c>
      <c r="F178" s="24">
        <v>5</v>
      </c>
      <c r="G178" s="11" t="s">
        <v>35</v>
      </c>
      <c r="H178" s="9"/>
      <c r="I178" s="9">
        <v>1</v>
      </c>
      <c r="J178" s="9">
        <v>5</v>
      </c>
      <c r="K178" s="9">
        <f>J178-I178+1</f>
        <v>5</v>
      </c>
      <c r="L178" s="9"/>
      <c r="M178" s="9">
        <v>30</v>
      </c>
      <c r="N178" s="12"/>
      <c r="O178" s="13">
        <f>M178/6</f>
        <v>5</v>
      </c>
      <c r="P178" s="14"/>
      <c r="Q178" s="15">
        <f>IF(K178=0,0,L178)</f>
        <v>0</v>
      </c>
      <c r="R178" s="16">
        <f t="shared" ref="R178:R186" si="67">IF(K178=0,0,M178/1.5)</f>
        <v>20</v>
      </c>
      <c r="S178" s="15">
        <f>P178+Q178+R178</f>
        <v>20</v>
      </c>
    </row>
    <row r="179" spans="1:22" s="27" customFormat="1">
      <c r="A179" s="7" t="s">
        <v>91</v>
      </c>
      <c r="B179" s="8" t="s">
        <v>68</v>
      </c>
      <c r="C179" s="9">
        <v>1</v>
      </c>
      <c r="D179" s="8" t="s">
        <v>43</v>
      </c>
      <c r="E179" s="14" t="s">
        <v>95</v>
      </c>
      <c r="F179" s="24">
        <v>5</v>
      </c>
      <c r="G179" s="11" t="s">
        <v>35</v>
      </c>
      <c r="H179" s="9"/>
      <c r="I179" s="9">
        <v>6</v>
      </c>
      <c r="J179" s="9">
        <v>10</v>
      </c>
      <c r="K179" s="9">
        <f>J179-I179+1</f>
        <v>5</v>
      </c>
      <c r="L179" s="9"/>
      <c r="M179" s="9">
        <v>30</v>
      </c>
      <c r="N179" s="12"/>
      <c r="O179" s="13">
        <f>M179/6</f>
        <v>5</v>
      </c>
      <c r="P179" s="14"/>
      <c r="Q179" s="15">
        <f>IF(K179=0,0,L179)</f>
        <v>0</v>
      </c>
      <c r="R179" s="16">
        <f t="shared" si="67"/>
        <v>20</v>
      </c>
      <c r="S179" s="15">
        <f>P179+Q179+R179</f>
        <v>20</v>
      </c>
    </row>
    <row r="180" spans="1:22" s="27" customFormat="1">
      <c r="A180" s="7" t="s">
        <v>91</v>
      </c>
      <c r="B180" s="8" t="s">
        <v>68</v>
      </c>
      <c r="C180" s="9">
        <v>2</v>
      </c>
      <c r="D180" s="8" t="s">
        <v>43</v>
      </c>
      <c r="E180" s="14" t="s">
        <v>95</v>
      </c>
      <c r="F180" s="24">
        <v>5</v>
      </c>
      <c r="G180" s="11" t="s">
        <v>36</v>
      </c>
      <c r="H180" s="9"/>
      <c r="I180" s="9">
        <v>6</v>
      </c>
      <c r="J180" s="9">
        <v>10</v>
      </c>
      <c r="K180" s="9">
        <f>J180-I180+1</f>
        <v>5</v>
      </c>
      <c r="L180" s="9"/>
      <c r="M180" s="9">
        <v>30</v>
      </c>
      <c r="N180" s="12"/>
      <c r="O180" s="13">
        <f>M180/6</f>
        <v>5</v>
      </c>
      <c r="P180" s="14"/>
      <c r="Q180" s="15">
        <f>IF(K180=0,0,L180)</f>
        <v>0</v>
      </c>
      <c r="R180" s="16">
        <f t="shared" si="67"/>
        <v>20</v>
      </c>
      <c r="S180" s="15">
        <f>P180+Q180+R180</f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106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14</v>
      </c>
      <c r="B185" s="3" t="s">
        <v>15</v>
      </c>
      <c r="C185" s="4" t="s">
        <v>0</v>
      </c>
      <c r="D185" s="3" t="s">
        <v>16</v>
      </c>
      <c r="E185" s="3" t="s">
        <v>17</v>
      </c>
      <c r="F185" s="3" t="s">
        <v>18</v>
      </c>
      <c r="G185" s="3" t="s">
        <v>19</v>
      </c>
      <c r="H185" s="4" t="s">
        <v>1</v>
      </c>
      <c r="I185" s="3" t="s">
        <v>20</v>
      </c>
      <c r="J185" s="3" t="s">
        <v>21</v>
      </c>
      <c r="K185" s="4" t="s">
        <v>2</v>
      </c>
      <c r="L185" s="3" t="s">
        <v>32</v>
      </c>
      <c r="M185" s="3" t="s">
        <v>33</v>
      </c>
      <c r="N185" s="5" t="s">
        <v>3</v>
      </c>
      <c r="O185" s="5" t="s">
        <v>4</v>
      </c>
      <c r="P185" s="4" t="s">
        <v>31</v>
      </c>
      <c r="Q185" s="3" t="s">
        <v>5</v>
      </c>
      <c r="R185" s="3" t="s">
        <v>6</v>
      </c>
      <c r="S185" s="6" t="s">
        <v>7</v>
      </c>
      <c r="T185" s="53" t="s">
        <v>104</v>
      </c>
      <c r="U185" s="54" t="s">
        <v>105</v>
      </c>
    </row>
    <row r="186" spans="1:22" s="27" customFormat="1">
      <c r="A186" s="7"/>
      <c r="B186" s="8" t="s">
        <v>99</v>
      </c>
      <c r="C186" s="9"/>
      <c r="D186" s="8" t="s">
        <v>48</v>
      </c>
      <c r="E186" s="14" t="s">
        <v>54</v>
      </c>
      <c r="F186" s="24">
        <v>2</v>
      </c>
      <c r="G186" s="11" t="s">
        <v>73</v>
      </c>
      <c r="H186" s="9"/>
      <c r="I186" s="9">
        <v>2</v>
      </c>
      <c r="J186" s="9">
        <v>16</v>
      </c>
      <c r="K186" s="9">
        <f>J186-I186+1</f>
        <v>15</v>
      </c>
      <c r="L186" s="9">
        <v>30</v>
      </c>
      <c r="M186" s="9"/>
      <c r="N186" s="12"/>
      <c r="O186" s="13">
        <f>M186/6</f>
        <v>0</v>
      </c>
      <c r="P186" s="14"/>
      <c r="Q186" s="15">
        <f>IF(K186=0,0,L186)</f>
        <v>30</v>
      </c>
      <c r="R186" s="16">
        <f t="shared" si="67"/>
        <v>0</v>
      </c>
      <c r="S186" s="15">
        <f>P186+Q186+R186</f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106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14</v>
      </c>
      <c r="B189" s="3" t="s">
        <v>15</v>
      </c>
      <c r="C189" s="4" t="s">
        <v>0</v>
      </c>
      <c r="D189" s="3" t="s">
        <v>16</v>
      </c>
      <c r="E189" s="3" t="s">
        <v>17</v>
      </c>
      <c r="F189" s="3" t="s">
        <v>18</v>
      </c>
      <c r="G189" s="3" t="s">
        <v>19</v>
      </c>
      <c r="H189" s="4" t="s">
        <v>1</v>
      </c>
      <c r="I189" s="3" t="s">
        <v>20</v>
      </c>
      <c r="J189" s="3" t="s">
        <v>21</v>
      </c>
      <c r="K189" s="4" t="s">
        <v>2</v>
      </c>
      <c r="L189" s="3" t="s">
        <v>32</v>
      </c>
      <c r="M189" s="3" t="s">
        <v>33</v>
      </c>
      <c r="N189" s="5" t="s">
        <v>3</v>
      </c>
      <c r="O189" s="5" t="s">
        <v>4</v>
      </c>
      <c r="P189" s="4" t="s">
        <v>31</v>
      </c>
      <c r="Q189" s="3" t="s">
        <v>5</v>
      </c>
      <c r="R189" s="3" t="s">
        <v>6</v>
      </c>
      <c r="S189" s="6" t="s">
        <v>7</v>
      </c>
      <c r="T189" s="53" t="s">
        <v>104</v>
      </c>
      <c r="U189" s="54" t="s">
        <v>105</v>
      </c>
    </row>
    <row r="190" spans="1:22" s="28" customFormat="1">
      <c r="A190" s="81"/>
      <c r="B190" s="8" t="s">
        <v>100</v>
      </c>
      <c r="C190" s="9"/>
      <c r="D190" s="8" t="s">
        <v>48</v>
      </c>
      <c r="E190" s="14" t="s">
        <v>54</v>
      </c>
      <c r="F190" s="24">
        <v>5</v>
      </c>
      <c r="G190" s="11" t="s">
        <v>101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106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workbookViewId="0">
      <selection activeCell="E37" sqref="E37"/>
    </sheetView>
  </sheetViews>
  <sheetFormatPr defaultRowHeight="14.25"/>
  <cols>
    <col min="1" max="1" width="5.375" customWidth="1"/>
  </cols>
  <sheetData>
    <row r="1" spans="1:10" ht="15">
      <c r="B1" t="s">
        <v>498</v>
      </c>
      <c r="C1" s="295">
        <v>2</v>
      </c>
      <c r="D1" s="295">
        <v>3</v>
      </c>
      <c r="E1" s="295">
        <v>4</v>
      </c>
      <c r="F1" s="295">
        <v>5</v>
      </c>
      <c r="G1" s="295">
        <v>6</v>
      </c>
      <c r="H1" s="295">
        <v>7</v>
      </c>
      <c r="J1" t="s">
        <v>456</v>
      </c>
    </row>
    <row r="2" spans="1:10">
      <c r="A2">
        <v>1</v>
      </c>
      <c r="B2" t="s">
        <v>482</v>
      </c>
      <c r="E2" t="s">
        <v>513</v>
      </c>
      <c r="J2" t="s">
        <v>501</v>
      </c>
    </row>
    <row r="3" spans="1:10">
      <c r="A3">
        <v>2</v>
      </c>
      <c r="B3" t="s">
        <v>483</v>
      </c>
      <c r="C3" t="s">
        <v>499</v>
      </c>
      <c r="J3" t="s">
        <v>502</v>
      </c>
    </row>
    <row r="4" spans="1:10">
      <c r="A4">
        <v>3</v>
      </c>
      <c r="B4" t="s">
        <v>484</v>
      </c>
      <c r="G4" t="s">
        <v>477</v>
      </c>
      <c r="J4" t="s">
        <v>500</v>
      </c>
    </row>
    <row r="5" spans="1:10">
      <c r="A5">
        <v>4</v>
      </c>
      <c r="B5" t="s">
        <v>485</v>
      </c>
      <c r="E5" s="296" t="s">
        <v>499</v>
      </c>
      <c r="J5" t="s">
        <v>503</v>
      </c>
    </row>
    <row r="6" spans="1:10">
      <c r="A6">
        <v>5</v>
      </c>
      <c r="B6" t="s">
        <v>486</v>
      </c>
      <c r="E6" t="s">
        <v>506</v>
      </c>
      <c r="J6" t="s">
        <v>504</v>
      </c>
    </row>
    <row r="7" spans="1:10">
      <c r="A7">
        <v>6</v>
      </c>
      <c r="B7" t="s">
        <v>487</v>
      </c>
      <c r="G7" t="s">
        <v>499</v>
      </c>
      <c r="J7" t="s">
        <v>505</v>
      </c>
    </row>
    <row r="8" spans="1:10">
      <c r="A8">
        <v>7</v>
      </c>
      <c r="B8" t="s">
        <v>488</v>
      </c>
      <c r="E8" t="s">
        <v>477</v>
      </c>
    </row>
    <row r="9" spans="1:10">
      <c r="A9">
        <v>8</v>
      </c>
      <c r="B9" t="s">
        <v>489</v>
      </c>
      <c r="C9">
        <v>5.6</v>
      </c>
      <c r="J9" t="s">
        <v>507</v>
      </c>
    </row>
    <row r="10" spans="1:10">
      <c r="A10">
        <v>9</v>
      </c>
      <c r="B10" t="s">
        <v>490</v>
      </c>
      <c r="E10" s="296" t="s">
        <v>476</v>
      </c>
      <c r="J10" t="s">
        <v>509</v>
      </c>
    </row>
    <row r="11" spans="1:10">
      <c r="A11">
        <v>10</v>
      </c>
      <c r="B11" t="s">
        <v>491</v>
      </c>
      <c r="G11">
        <v>5.6</v>
      </c>
      <c r="J11" t="s">
        <v>510</v>
      </c>
    </row>
    <row r="12" spans="1:10">
      <c r="A12">
        <v>11</v>
      </c>
      <c r="B12" t="s">
        <v>492</v>
      </c>
      <c r="E12" t="s">
        <v>508</v>
      </c>
      <c r="J12" t="s">
        <v>511</v>
      </c>
    </row>
    <row r="13" spans="1:10">
      <c r="A13">
        <v>12</v>
      </c>
      <c r="B13" t="s">
        <v>493</v>
      </c>
      <c r="C13" t="s">
        <v>506</v>
      </c>
      <c r="J13" t="s">
        <v>512</v>
      </c>
    </row>
    <row r="14" spans="1:10">
      <c r="A14">
        <v>13</v>
      </c>
      <c r="B14" t="s">
        <v>494</v>
      </c>
      <c r="C14" t="s">
        <v>476</v>
      </c>
    </row>
    <row r="15" spans="1:10">
      <c r="C15" t="s">
        <v>514</v>
      </c>
      <c r="E15" t="s">
        <v>515</v>
      </c>
      <c r="G15" t="s">
        <v>514</v>
      </c>
    </row>
    <row r="17" spans="1:10" ht="15">
      <c r="B17" t="s">
        <v>478</v>
      </c>
      <c r="C17" s="295">
        <v>2</v>
      </c>
      <c r="D17" s="295">
        <v>3</v>
      </c>
      <c r="E17" s="295">
        <v>4</v>
      </c>
      <c r="F17" s="295">
        <v>5</v>
      </c>
      <c r="G17" s="295">
        <v>6</v>
      </c>
      <c r="H17" s="295">
        <v>7</v>
      </c>
    </row>
    <row r="18" spans="1:10">
      <c r="A18">
        <v>1</v>
      </c>
      <c r="B18" t="s">
        <v>482</v>
      </c>
      <c r="E18" s="294"/>
      <c r="G18" s="318" t="s">
        <v>481</v>
      </c>
      <c r="I18" s="316" t="s">
        <v>497</v>
      </c>
    </row>
    <row r="19" spans="1:10">
      <c r="A19">
        <v>2</v>
      </c>
      <c r="B19" t="s">
        <v>483</v>
      </c>
      <c r="E19" t="s">
        <v>479</v>
      </c>
      <c r="I19" s="296" t="s">
        <v>496</v>
      </c>
    </row>
    <row r="20" spans="1:10" s="296" customFormat="1">
      <c r="A20" s="296">
        <v>3</v>
      </c>
      <c r="B20" s="296" t="s">
        <v>484</v>
      </c>
      <c r="D20" s="297"/>
      <c r="F20" s="294"/>
      <c r="G20" t="s">
        <v>479</v>
      </c>
      <c r="I20" s="296" t="s">
        <v>496</v>
      </c>
    </row>
    <row r="21" spans="1:10" s="296" customFormat="1">
      <c r="A21" s="296">
        <v>4</v>
      </c>
      <c r="B21" s="296" t="s">
        <v>485</v>
      </c>
      <c r="G21" s="297"/>
      <c r="H21" s="316" t="s">
        <v>481</v>
      </c>
      <c r="I21" s="316" t="s">
        <v>496</v>
      </c>
    </row>
    <row r="22" spans="1:10" s="296" customFormat="1">
      <c r="A22" s="296">
        <v>5</v>
      </c>
      <c r="B22" s="296" t="s">
        <v>486</v>
      </c>
      <c r="H22" s="316" t="s">
        <v>481</v>
      </c>
      <c r="I22" s="316" t="s">
        <v>497</v>
      </c>
    </row>
    <row r="23" spans="1:10" s="296" customFormat="1">
      <c r="A23" s="296">
        <v>6</v>
      </c>
      <c r="B23" s="296" t="s">
        <v>487</v>
      </c>
      <c r="C23" s="297"/>
      <c r="G23" s="316" t="s">
        <v>479</v>
      </c>
      <c r="I23" s="316" t="s">
        <v>495</v>
      </c>
    </row>
    <row r="24" spans="1:10" s="296" customFormat="1">
      <c r="A24" s="296">
        <v>7</v>
      </c>
      <c r="B24" s="296" t="s">
        <v>488</v>
      </c>
      <c r="H24" s="316" t="s">
        <v>480</v>
      </c>
      <c r="I24" s="316" t="s">
        <v>496</v>
      </c>
      <c r="J24" s="296" t="s">
        <v>525</v>
      </c>
    </row>
    <row r="25" spans="1:10">
      <c r="A25">
        <v>8</v>
      </c>
      <c r="B25" t="s">
        <v>489</v>
      </c>
      <c r="F25" t="s">
        <v>480</v>
      </c>
      <c r="I25" s="296" t="s">
        <v>497</v>
      </c>
      <c r="J25" t="s">
        <v>523</v>
      </c>
    </row>
    <row r="26" spans="1:10">
      <c r="A26">
        <v>9</v>
      </c>
      <c r="B26" t="s">
        <v>490</v>
      </c>
      <c r="E26" t="s">
        <v>480</v>
      </c>
      <c r="I26" s="296" t="s">
        <v>496</v>
      </c>
    </row>
    <row r="27" spans="1:10" s="296" customFormat="1">
      <c r="A27" s="296">
        <v>10</v>
      </c>
      <c r="B27" s="296" t="s">
        <v>491</v>
      </c>
      <c r="G27" s="316" t="s">
        <v>481</v>
      </c>
      <c r="I27" s="316" t="s">
        <v>495</v>
      </c>
      <c r="J27" s="296" t="s">
        <v>524</v>
      </c>
    </row>
    <row r="28" spans="1:10">
      <c r="A28">
        <v>11</v>
      </c>
      <c r="B28" t="s">
        <v>492</v>
      </c>
      <c r="G28" s="319" t="s">
        <v>480</v>
      </c>
      <c r="I28" s="316" t="s">
        <v>497</v>
      </c>
    </row>
    <row r="29" spans="1:10" s="296" customFormat="1">
      <c r="A29" s="296">
        <v>12</v>
      </c>
      <c r="B29" s="296" t="s">
        <v>493</v>
      </c>
      <c r="H29" s="317" t="s">
        <v>479</v>
      </c>
      <c r="I29" s="316" t="s">
        <v>497</v>
      </c>
    </row>
    <row r="30" spans="1:10" s="296" customFormat="1">
      <c r="A30" s="296">
        <v>13</v>
      </c>
      <c r="B30" s="296" t="s">
        <v>494</v>
      </c>
      <c r="G30" s="317" t="s">
        <v>479</v>
      </c>
      <c r="I30" s="316" t="s">
        <v>497</v>
      </c>
    </row>
    <row r="32" spans="1:10" ht="15">
      <c r="B32" s="296" t="s">
        <v>527</v>
      </c>
      <c r="C32" s="295">
        <v>2</v>
      </c>
      <c r="D32" s="295">
        <v>3</v>
      </c>
      <c r="E32" s="295">
        <v>4</v>
      </c>
      <c r="F32" s="295">
        <v>5</v>
      </c>
      <c r="G32" s="295">
        <v>6</v>
      </c>
      <c r="H32" s="295">
        <v>7</v>
      </c>
    </row>
    <row r="33" spans="2:9">
      <c r="B33" t="s">
        <v>526</v>
      </c>
      <c r="F33" t="s">
        <v>480</v>
      </c>
      <c r="I33" t="s">
        <v>495</v>
      </c>
    </row>
    <row r="34" spans="2:9">
      <c r="B34" t="s">
        <v>529</v>
      </c>
      <c r="F34" t="s">
        <v>552</v>
      </c>
      <c r="I34" t="s">
        <v>495</v>
      </c>
    </row>
    <row r="35" spans="2:9">
      <c r="B35" t="s">
        <v>530</v>
      </c>
      <c r="E35" t="s">
        <v>480</v>
      </c>
      <c r="I35" t="s">
        <v>495</v>
      </c>
    </row>
    <row r="36" spans="2:9">
      <c r="B36" t="s">
        <v>531</v>
      </c>
      <c r="F36" t="s">
        <v>481</v>
      </c>
      <c r="I36" t="s">
        <v>496</v>
      </c>
    </row>
    <row r="37" spans="2:9">
      <c r="B37" t="s">
        <v>532</v>
      </c>
      <c r="E37" s="296" t="s">
        <v>481</v>
      </c>
      <c r="I37" t="s">
        <v>496</v>
      </c>
    </row>
    <row r="38" spans="2:9">
      <c r="B38" t="s">
        <v>533</v>
      </c>
      <c r="E38" t="s">
        <v>480</v>
      </c>
      <c r="I38" t="s">
        <v>497</v>
      </c>
    </row>
    <row r="39" spans="2:9">
      <c r="B39" t="s">
        <v>535</v>
      </c>
      <c r="E39" t="s">
        <v>534</v>
      </c>
      <c r="I39" t="s">
        <v>495</v>
      </c>
    </row>
    <row r="40" spans="2:9">
      <c r="B40" t="s">
        <v>536</v>
      </c>
      <c r="E40" t="s">
        <v>528</v>
      </c>
      <c r="F40" s="296"/>
      <c r="I40" t="s">
        <v>495</v>
      </c>
    </row>
    <row r="41" spans="2:9">
      <c r="B41" t="s">
        <v>537</v>
      </c>
      <c r="E41" s="296" t="s">
        <v>479</v>
      </c>
      <c r="I41" t="s">
        <v>497</v>
      </c>
    </row>
    <row r="42" spans="2:9">
      <c r="B42" t="s">
        <v>538</v>
      </c>
      <c r="G42" t="s">
        <v>480</v>
      </c>
      <c r="I42" t="s">
        <v>496</v>
      </c>
    </row>
    <row r="43" spans="2:9">
      <c r="B43" t="s">
        <v>539</v>
      </c>
      <c r="F43" s="296" t="s">
        <v>479</v>
      </c>
      <c r="I43" t="s">
        <v>496</v>
      </c>
    </row>
    <row r="44" spans="2:9">
      <c r="B44" t="s">
        <v>540</v>
      </c>
      <c r="G44" t="s">
        <v>480</v>
      </c>
      <c r="I44" t="s">
        <v>496</v>
      </c>
    </row>
    <row r="45" spans="2:9">
      <c r="B45" t="s">
        <v>541</v>
      </c>
      <c r="H45" t="s">
        <v>480</v>
      </c>
      <c r="I45" t="s">
        <v>497</v>
      </c>
    </row>
    <row r="46" spans="2:9">
      <c r="B46" t="s">
        <v>542</v>
      </c>
      <c r="F46" t="s">
        <v>479</v>
      </c>
      <c r="I46" t="s">
        <v>495</v>
      </c>
    </row>
    <row r="47" spans="2:9">
      <c r="B47" t="s">
        <v>543</v>
      </c>
      <c r="D47" t="s">
        <v>480</v>
      </c>
      <c r="I47" t="s">
        <v>497</v>
      </c>
    </row>
    <row r="48" spans="2:9">
      <c r="B48" t="s">
        <v>544</v>
      </c>
      <c r="D48" t="s">
        <v>481</v>
      </c>
      <c r="I48" t="s">
        <v>496</v>
      </c>
    </row>
    <row r="49" spans="2:9">
      <c r="B49" t="s">
        <v>545</v>
      </c>
      <c r="F49" t="s">
        <v>480</v>
      </c>
      <c r="I49" t="s">
        <v>496</v>
      </c>
    </row>
    <row r="50" spans="2:9">
      <c r="B50" t="s">
        <v>546</v>
      </c>
      <c r="E50" t="s">
        <v>481</v>
      </c>
      <c r="I50" t="s">
        <v>495</v>
      </c>
    </row>
    <row r="51" spans="2:9">
      <c r="B51" t="s">
        <v>547</v>
      </c>
      <c r="G51" t="s">
        <v>481</v>
      </c>
      <c r="I51" t="s">
        <v>496</v>
      </c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opLeftCell="A13" workbookViewId="0">
      <selection activeCell="E27" sqref="E27"/>
    </sheetView>
  </sheetViews>
  <sheetFormatPr defaultRowHeight="14.25"/>
  <cols>
    <col min="1" max="1" width="5.375" style="324" customWidth="1"/>
    <col min="2" max="16384" width="9" style="324"/>
  </cols>
  <sheetData>
    <row r="1" spans="1:10" ht="15">
      <c r="B1" s="324" t="s">
        <v>498</v>
      </c>
      <c r="C1" s="325">
        <v>2</v>
      </c>
      <c r="D1" s="325">
        <v>3</v>
      </c>
      <c r="E1" s="325">
        <v>4</v>
      </c>
      <c r="F1" s="325">
        <v>5</v>
      </c>
      <c r="G1" s="325">
        <v>6</v>
      </c>
      <c r="H1" s="325">
        <v>7</v>
      </c>
      <c r="J1" s="324" t="s">
        <v>456</v>
      </c>
    </row>
    <row r="2" spans="1:10">
      <c r="A2" s="324">
        <v>1</v>
      </c>
      <c r="B2" s="324" t="s">
        <v>482</v>
      </c>
      <c r="E2" s="324" t="s">
        <v>513</v>
      </c>
      <c r="J2" s="324" t="s">
        <v>501</v>
      </c>
    </row>
    <row r="3" spans="1:10">
      <c r="A3" s="324">
        <v>2</v>
      </c>
      <c r="B3" s="324" t="s">
        <v>483</v>
      </c>
      <c r="C3" s="324" t="s">
        <v>499</v>
      </c>
      <c r="J3" s="324" t="s">
        <v>502</v>
      </c>
    </row>
    <row r="4" spans="1:10">
      <c r="A4" s="324">
        <v>3</v>
      </c>
      <c r="B4" s="324" t="s">
        <v>484</v>
      </c>
      <c r="G4" s="324" t="s">
        <v>477</v>
      </c>
      <c r="J4" s="324" t="s">
        <v>500</v>
      </c>
    </row>
    <row r="5" spans="1:10">
      <c r="A5" s="324">
        <v>4</v>
      </c>
      <c r="B5" s="324" t="s">
        <v>485</v>
      </c>
      <c r="E5" s="324" t="s">
        <v>499</v>
      </c>
      <c r="J5" s="324" t="s">
        <v>503</v>
      </c>
    </row>
    <row r="6" spans="1:10">
      <c r="A6" s="324">
        <v>5</v>
      </c>
      <c r="B6" s="324" t="s">
        <v>486</v>
      </c>
      <c r="E6" s="324" t="s">
        <v>506</v>
      </c>
      <c r="J6" s="324" t="s">
        <v>504</v>
      </c>
    </row>
    <row r="7" spans="1:10">
      <c r="A7" s="324">
        <v>6</v>
      </c>
      <c r="B7" s="324" t="s">
        <v>487</v>
      </c>
      <c r="G7" s="324" t="s">
        <v>499</v>
      </c>
      <c r="J7" s="324" t="s">
        <v>505</v>
      </c>
    </row>
    <row r="8" spans="1:10">
      <c r="A8" s="324">
        <v>7</v>
      </c>
      <c r="B8" s="324" t="s">
        <v>488</v>
      </c>
      <c r="E8" s="324" t="s">
        <v>477</v>
      </c>
    </row>
    <row r="9" spans="1:10">
      <c r="A9" s="324">
        <v>8</v>
      </c>
      <c r="B9" s="324" t="s">
        <v>489</v>
      </c>
      <c r="C9" s="324">
        <v>5.6</v>
      </c>
      <c r="J9" s="324" t="s">
        <v>507</v>
      </c>
    </row>
    <row r="10" spans="1:10">
      <c r="A10" s="324">
        <v>9</v>
      </c>
      <c r="B10" s="324" t="s">
        <v>490</v>
      </c>
      <c r="E10" s="324" t="s">
        <v>476</v>
      </c>
      <c r="J10" s="324" t="s">
        <v>509</v>
      </c>
    </row>
    <row r="11" spans="1:10">
      <c r="A11" s="324">
        <v>10</v>
      </c>
      <c r="B11" s="324" t="s">
        <v>491</v>
      </c>
      <c r="G11" s="324">
        <v>5.6</v>
      </c>
      <c r="J11" s="324" t="s">
        <v>510</v>
      </c>
    </row>
    <row r="12" spans="1:10">
      <c r="A12" s="324">
        <v>11</v>
      </c>
      <c r="B12" s="324" t="s">
        <v>492</v>
      </c>
      <c r="E12" s="324" t="s">
        <v>508</v>
      </c>
      <c r="J12" s="324" t="s">
        <v>511</v>
      </c>
    </row>
    <row r="13" spans="1:10">
      <c r="A13" s="324">
        <v>12</v>
      </c>
      <c r="B13" s="324" t="s">
        <v>493</v>
      </c>
      <c r="C13" s="324" t="s">
        <v>506</v>
      </c>
      <c r="J13" s="324" t="s">
        <v>512</v>
      </c>
    </row>
    <row r="14" spans="1:10">
      <c r="A14" s="324">
        <v>13</v>
      </c>
      <c r="B14" s="324" t="s">
        <v>494</v>
      </c>
      <c r="C14" s="324" t="s">
        <v>476</v>
      </c>
    </row>
    <row r="15" spans="1:10">
      <c r="C15" s="324" t="s">
        <v>514</v>
      </c>
      <c r="E15" s="324" t="s">
        <v>515</v>
      </c>
      <c r="G15" s="324" t="s">
        <v>514</v>
      </c>
    </row>
    <row r="17" spans="1:10" ht="15">
      <c r="B17" s="324" t="s">
        <v>478</v>
      </c>
      <c r="C17" s="325">
        <v>2</v>
      </c>
      <c r="D17" s="325">
        <v>3</v>
      </c>
      <c r="E17" s="325">
        <v>4</v>
      </c>
      <c r="F17" s="325">
        <v>5</v>
      </c>
      <c r="G17" s="325">
        <v>6</v>
      </c>
      <c r="H17" s="325">
        <v>7</v>
      </c>
    </row>
    <row r="18" spans="1:10">
      <c r="A18" s="324">
        <v>1</v>
      </c>
      <c r="B18" s="324" t="s">
        <v>482</v>
      </c>
      <c r="E18" s="326"/>
      <c r="G18" s="327" t="s">
        <v>481</v>
      </c>
      <c r="I18" s="328" t="s">
        <v>497</v>
      </c>
    </row>
    <row r="19" spans="1:10" s="296" customFormat="1">
      <c r="A19" s="296">
        <v>2</v>
      </c>
      <c r="B19" s="296" t="s">
        <v>483</v>
      </c>
      <c r="E19" s="296" t="s">
        <v>480</v>
      </c>
      <c r="I19" s="296" t="s">
        <v>496</v>
      </c>
    </row>
    <row r="20" spans="1:10" s="296" customFormat="1">
      <c r="A20" s="296">
        <v>3</v>
      </c>
      <c r="B20" s="296" t="s">
        <v>484</v>
      </c>
      <c r="D20" s="297"/>
      <c r="F20" s="297"/>
      <c r="I20" s="296" t="s">
        <v>496</v>
      </c>
    </row>
    <row r="21" spans="1:10" s="296" customFormat="1">
      <c r="A21" s="296">
        <v>4</v>
      </c>
      <c r="B21" s="296" t="s">
        <v>485</v>
      </c>
      <c r="G21" s="297"/>
      <c r="H21" s="316"/>
      <c r="I21" s="316" t="s">
        <v>496</v>
      </c>
    </row>
    <row r="22" spans="1:10">
      <c r="A22" s="324">
        <v>5</v>
      </c>
      <c r="B22" s="324" t="s">
        <v>486</v>
      </c>
      <c r="H22" s="328"/>
      <c r="I22" s="328" t="s">
        <v>497</v>
      </c>
    </row>
    <row r="23" spans="1:10">
      <c r="A23" s="324">
        <v>6</v>
      </c>
      <c r="B23" s="324" t="s">
        <v>487</v>
      </c>
      <c r="C23" s="326"/>
      <c r="G23" s="328"/>
      <c r="I23" s="328" t="s">
        <v>495</v>
      </c>
    </row>
    <row r="24" spans="1:10" s="296" customFormat="1">
      <c r="A24" s="296">
        <v>7</v>
      </c>
      <c r="B24" s="296" t="s">
        <v>488</v>
      </c>
      <c r="H24" s="316"/>
      <c r="I24" s="316" t="s">
        <v>496</v>
      </c>
      <c r="J24" s="296" t="s">
        <v>525</v>
      </c>
    </row>
    <row r="25" spans="1:10">
      <c r="A25" s="324">
        <v>8</v>
      </c>
      <c r="B25" s="324" t="s">
        <v>489</v>
      </c>
      <c r="I25" s="324" t="s">
        <v>497</v>
      </c>
      <c r="J25" s="324" t="s">
        <v>523</v>
      </c>
    </row>
    <row r="26" spans="1:10" s="296" customFormat="1">
      <c r="A26" s="296">
        <v>9</v>
      </c>
      <c r="B26" s="296" t="s">
        <v>490</v>
      </c>
      <c r="E26" s="296" t="s">
        <v>479</v>
      </c>
      <c r="I26" s="296" t="s">
        <v>496</v>
      </c>
    </row>
    <row r="27" spans="1:10">
      <c r="A27" s="324">
        <v>10</v>
      </c>
      <c r="B27" s="324" t="s">
        <v>491</v>
      </c>
      <c r="G27" s="328"/>
      <c r="I27" s="328" t="s">
        <v>495</v>
      </c>
      <c r="J27" s="324" t="s">
        <v>524</v>
      </c>
    </row>
    <row r="28" spans="1:10">
      <c r="A28" s="324">
        <v>11</v>
      </c>
      <c r="B28" s="324" t="s">
        <v>492</v>
      </c>
      <c r="G28" s="328" t="s">
        <v>480</v>
      </c>
      <c r="I28" s="328" t="s">
        <v>497</v>
      </c>
    </row>
    <row r="29" spans="1:10">
      <c r="A29" s="324">
        <v>12</v>
      </c>
      <c r="B29" s="324" t="s">
        <v>493</v>
      </c>
      <c r="H29" s="327" t="s">
        <v>479</v>
      </c>
      <c r="I29" s="328" t="s">
        <v>497</v>
      </c>
    </row>
    <row r="30" spans="1:10">
      <c r="A30" s="324">
        <v>13</v>
      </c>
      <c r="B30" s="324" t="s">
        <v>494</v>
      </c>
      <c r="G30" s="327" t="s">
        <v>479</v>
      </c>
      <c r="I30" s="328" t="s">
        <v>497</v>
      </c>
    </row>
    <row r="32" spans="1:10" ht="15">
      <c r="B32" s="324" t="s">
        <v>527</v>
      </c>
      <c r="C32" s="325">
        <v>2</v>
      </c>
      <c r="D32" s="325">
        <v>3</v>
      </c>
      <c r="E32" s="325">
        <v>4</v>
      </c>
      <c r="F32" s="325">
        <v>5</v>
      </c>
      <c r="G32" s="325">
        <v>6</v>
      </c>
      <c r="H32" s="325">
        <v>7</v>
      </c>
    </row>
    <row r="33" spans="2:11">
      <c r="B33" s="324" t="s">
        <v>526</v>
      </c>
      <c r="F33" s="324" t="s">
        <v>480</v>
      </c>
      <c r="I33" s="324" t="s">
        <v>495</v>
      </c>
    </row>
    <row r="34" spans="2:11">
      <c r="B34" s="324" t="s">
        <v>529</v>
      </c>
      <c r="F34" s="324" t="s">
        <v>552</v>
      </c>
      <c r="I34" s="324" t="s">
        <v>495</v>
      </c>
    </row>
    <row r="35" spans="2:11">
      <c r="B35" s="324" t="s">
        <v>530</v>
      </c>
      <c r="E35" s="324" t="s">
        <v>480</v>
      </c>
      <c r="I35" s="324" t="s">
        <v>495</v>
      </c>
    </row>
    <row r="36" spans="2:11" s="296" customFormat="1">
      <c r="B36" s="296" t="s">
        <v>531</v>
      </c>
      <c r="F36" s="296" t="s">
        <v>481</v>
      </c>
      <c r="I36" s="296" t="s">
        <v>496</v>
      </c>
    </row>
    <row r="37" spans="2:11" s="296" customFormat="1">
      <c r="B37" s="296" t="s">
        <v>532</v>
      </c>
      <c r="E37" s="296" t="s">
        <v>481</v>
      </c>
      <c r="I37" s="296" t="s">
        <v>496</v>
      </c>
    </row>
    <row r="38" spans="2:11">
      <c r="B38" s="324" t="s">
        <v>533</v>
      </c>
      <c r="E38" s="324" t="s">
        <v>480</v>
      </c>
      <c r="I38" s="324" t="s">
        <v>497</v>
      </c>
    </row>
    <row r="39" spans="2:11">
      <c r="B39" s="324" t="s">
        <v>535</v>
      </c>
      <c r="E39" s="324" t="s">
        <v>534</v>
      </c>
      <c r="I39" s="324" t="s">
        <v>495</v>
      </c>
    </row>
    <row r="40" spans="2:11">
      <c r="B40" s="324" t="s">
        <v>536</v>
      </c>
      <c r="E40" s="324" t="s">
        <v>528</v>
      </c>
      <c r="I40" s="324" t="s">
        <v>495</v>
      </c>
      <c r="K40" s="296"/>
    </row>
    <row r="41" spans="2:11">
      <c r="B41" s="324" t="s">
        <v>537</v>
      </c>
      <c r="E41" s="324" t="s">
        <v>479</v>
      </c>
      <c r="I41" s="324" t="s">
        <v>497</v>
      </c>
    </row>
    <row r="42" spans="2:11" s="296" customFormat="1">
      <c r="B42" s="296" t="s">
        <v>538</v>
      </c>
      <c r="G42" s="296" t="s">
        <v>480</v>
      </c>
      <c r="I42" s="296" t="s">
        <v>496</v>
      </c>
    </row>
    <row r="43" spans="2:11" s="296" customFormat="1">
      <c r="B43" s="296" t="s">
        <v>539</v>
      </c>
      <c r="F43" s="296" t="s">
        <v>479</v>
      </c>
      <c r="I43" s="296" t="s">
        <v>496</v>
      </c>
    </row>
    <row r="44" spans="2:11" s="296" customFormat="1">
      <c r="B44" s="296" t="s">
        <v>540</v>
      </c>
      <c r="G44" s="296" t="s">
        <v>480</v>
      </c>
      <c r="I44" s="296" t="s">
        <v>496</v>
      </c>
    </row>
    <row r="45" spans="2:11">
      <c r="B45" s="324" t="s">
        <v>541</v>
      </c>
      <c r="H45" s="324" t="s">
        <v>480</v>
      </c>
      <c r="I45" s="324" t="s">
        <v>497</v>
      </c>
    </row>
    <row r="46" spans="2:11">
      <c r="B46" s="324" t="s">
        <v>542</v>
      </c>
      <c r="F46" s="324" t="s">
        <v>479</v>
      </c>
      <c r="I46" s="324" t="s">
        <v>495</v>
      </c>
    </row>
    <row r="47" spans="2:11">
      <c r="B47" s="324" t="s">
        <v>543</v>
      </c>
      <c r="D47" s="324" t="s">
        <v>480</v>
      </c>
      <c r="I47" s="324" t="s">
        <v>497</v>
      </c>
    </row>
    <row r="48" spans="2:11" s="296" customFormat="1">
      <c r="B48" s="296" t="s">
        <v>544</v>
      </c>
      <c r="D48" s="296" t="s">
        <v>481</v>
      </c>
      <c r="I48" s="296" t="s">
        <v>496</v>
      </c>
    </row>
    <row r="49" spans="2:9" s="296" customFormat="1">
      <c r="B49" s="296" t="s">
        <v>545</v>
      </c>
      <c r="F49" s="296" t="s">
        <v>480</v>
      </c>
      <c r="I49" s="296" t="s">
        <v>496</v>
      </c>
    </row>
    <row r="50" spans="2:9">
      <c r="B50" s="324" t="s">
        <v>546</v>
      </c>
      <c r="E50" s="324" t="s">
        <v>481</v>
      </c>
      <c r="I50" s="324" t="s">
        <v>495</v>
      </c>
    </row>
    <row r="51" spans="2:9" s="296" customFormat="1">
      <c r="B51" s="296" t="s">
        <v>547</v>
      </c>
      <c r="G51" s="296" t="s">
        <v>481</v>
      </c>
      <c r="I51" s="296" t="s">
        <v>496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0"/>
  <sheetViews>
    <sheetView workbookViewId="0">
      <selection activeCell="D20" sqref="D20:E20"/>
    </sheetView>
  </sheetViews>
  <sheetFormatPr defaultRowHeight="14.25"/>
  <sheetData>
    <row r="2" spans="1:5">
      <c r="A2">
        <v>150</v>
      </c>
      <c r="B2">
        <v>45</v>
      </c>
      <c r="C2">
        <v>86</v>
      </c>
      <c r="D2">
        <v>448</v>
      </c>
      <c r="E2">
        <v>54</v>
      </c>
    </row>
    <row r="3" spans="1:5">
      <c r="A3">
        <v>155</v>
      </c>
      <c r="B3">
        <v>46</v>
      </c>
      <c r="C3">
        <v>135</v>
      </c>
      <c r="D3">
        <v>370</v>
      </c>
      <c r="E3">
        <v>280</v>
      </c>
    </row>
    <row r="4" spans="1:5">
      <c r="A4">
        <v>104</v>
      </c>
      <c r="B4">
        <v>110</v>
      </c>
      <c r="C4">
        <v>46</v>
      </c>
      <c r="D4">
        <v>90</v>
      </c>
      <c r="E4">
        <v>174</v>
      </c>
    </row>
    <row r="5" spans="1:5">
      <c r="A5">
        <v>124</v>
      </c>
      <c r="B5">
        <v>74</v>
      </c>
      <c r="C5">
        <v>47</v>
      </c>
      <c r="D5">
        <v>230</v>
      </c>
      <c r="E5">
        <v>198</v>
      </c>
    </row>
    <row r="6" spans="1:5">
      <c r="A6">
        <v>64</v>
      </c>
      <c r="B6">
        <v>132</v>
      </c>
      <c r="C6">
        <v>96</v>
      </c>
      <c r="D6">
        <v>235</v>
      </c>
      <c r="E6">
        <v>83</v>
      </c>
    </row>
    <row r="7" spans="1:5">
      <c r="A7">
        <v>50</v>
      </c>
      <c r="B7">
        <v>135</v>
      </c>
      <c r="C7">
        <v>150</v>
      </c>
      <c r="D7">
        <v>104</v>
      </c>
      <c r="E7">
        <v>147</v>
      </c>
    </row>
    <row r="8" spans="1:5">
      <c r="A8">
        <v>128</v>
      </c>
      <c r="B8">
        <v>94</v>
      </c>
      <c r="C8">
        <v>52</v>
      </c>
      <c r="D8">
        <v>147</v>
      </c>
      <c r="E8">
        <v>212</v>
      </c>
    </row>
    <row r="9" spans="1:5">
      <c r="A9">
        <v>72</v>
      </c>
      <c r="B9">
        <v>147</v>
      </c>
      <c r="C9">
        <v>162</v>
      </c>
      <c r="D9">
        <v>150</v>
      </c>
      <c r="E9">
        <v>260</v>
      </c>
    </row>
    <row r="10" spans="1:5">
      <c r="A10">
        <v>184</v>
      </c>
      <c r="B10">
        <v>100</v>
      </c>
      <c r="C10">
        <v>132</v>
      </c>
      <c r="D10">
        <v>292</v>
      </c>
      <c r="E10">
        <v>196</v>
      </c>
    </row>
    <row r="11" spans="1:5">
      <c r="A11">
        <v>141</v>
      </c>
      <c r="B11">
        <v>132</v>
      </c>
      <c r="C11">
        <v>98</v>
      </c>
      <c r="E11">
        <v>204</v>
      </c>
    </row>
    <row r="12" spans="1:5">
      <c r="A12">
        <v>48</v>
      </c>
      <c r="B12">
        <v>183</v>
      </c>
      <c r="C12">
        <v>102</v>
      </c>
      <c r="E12">
        <v>265</v>
      </c>
    </row>
    <row r="13" spans="1:5">
      <c r="A13">
        <v>147</v>
      </c>
      <c r="C13">
        <v>177</v>
      </c>
      <c r="E13">
        <v>220</v>
      </c>
    </row>
    <row r="14" spans="1:5">
      <c r="A14">
        <v>150</v>
      </c>
      <c r="C14">
        <v>61</v>
      </c>
      <c r="E14">
        <v>228</v>
      </c>
    </row>
    <row r="15" spans="1:5">
      <c r="A15">
        <v>125</v>
      </c>
      <c r="C15">
        <v>126</v>
      </c>
      <c r="E15">
        <v>59</v>
      </c>
    </row>
    <row r="16" spans="1:5" ht="15">
      <c r="A16" s="322">
        <f>SUM(A2:A15)</f>
        <v>1642</v>
      </c>
      <c r="B16" s="322">
        <f>SUM(B2:B15)</f>
        <v>1198</v>
      </c>
      <c r="C16" s="323">
        <v>65</v>
      </c>
      <c r="E16">
        <v>222</v>
      </c>
    </row>
    <row r="17" spans="3:5">
      <c r="C17">
        <v>156</v>
      </c>
    </row>
    <row r="18" spans="3:5">
      <c r="C18">
        <v>228</v>
      </c>
    </row>
    <row r="19" spans="3:5">
      <c r="C19">
        <v>177</v>
      </c>
    </row>
    <row r="20" spans="3:5" ht="15">
      <c r="C20" s="322">
        <f>SUM(C2:C19)</f>
        <v>2096</v>
      </c>
      <c r="D20" s="322">
        <f>SUM(D2:D19)</f>
        <v>2066</v>
      </c>
      <c r="E20" s="322">
        <f>SUM(E2:E19)</f>
        <v>2802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Theo xưởng</vt:lpstr>
      <vt:lpstr>HK2</vt:lpstr>
      <vt:lpstr>HK1</vt:lpstr>
      <vt:lpstr>ROOM</vt:lpstr>
      <vt:lpstr>Theo lớp</vt:lpstr>
      <vt:lpstr>Sheet1</vt:lpstr>
      <vt:lpstr>Sheet2</vt:lpstr>
      <vt:lpstr>Chơ HB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Dinh Khai</cp:lastModifiedBy>
  <cp:lastPrinted>2019-01-29T06:45:29Z</cp:lastPrinted>
  <dcterms:created xsi:type="dcterms:W3CDTF">2007-12-07T03:19:00Z</dcterms:created>
  <dcterms:modified xsi:type="dcterms:W3CDTF">2020-01-01T10:27:13Z</dcterms:modified>
</cp:coreProperties>
</file>